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26_2_Тамара\EVGENIA\BUDJET\RIK_2024\KVARTAL24\3KV24\OTPR3kv24\"/>
    </mc:Choice>
  </mc:AlternateContent>
  <bookViews>
    <workbookView xWindow="240" yWindow="360" windowWidth="19440" windowHeight="12315"/>
  </bookViews>
  <sheets>
    <sheet name="ІІІ квартал 2024" sheetId="1" r:id="rId1"/>
  </sheets>
  <definedNames>
    <definedName name="_xlnm._FilterDatabase" localSheetId="0" hidden="1">'ІІІ квартал 2024'!$A$19:$Y$376</definedName>
    <definedName name="_xlnm.Print_Titles" localSheetId="0">'ІІІ квартал 2024'!$12:$17</definedName>
    <definedName name="_xlnm.Print_Area" localSheetId="0">'ІІІ квартал 2024'!$A$1:$P$383</definedName>
  </definedNames>
  <calcPr calcId="152511"/>
</workbook>
</file>

<file path=xl/calcChain.xml><?xml version="1.0" encoding="utf-8"?>
<calcChain xmlns="http://schemas.openxmlformats.org/spreadsheetml/2006/main">
  <c r="O303" i="1" l="1"/>
  <c r="K286" i="1"/>
  <c r="G71" i="1"/>
  <c r="G72" i="1"/>
  <c r="G73" i="1"/>
  <c r="G84" i="1"/>
  <c r="I343" i="1" l="1"/>
  <c r="L198" i="1"/>
  <c r="L197" i="1"/>
  <c r="M196" i="1"/>
  <c r="L196" i="1"/>
  <c r="L193" i="1"/>
  <c r="G191" i="1"/>
  <c r="G32" i="1" l="1"/>
  <c r="I64" i="1"/>
  <c r="I172" i="1" s="1"/>
  <c r="E138" i="1"/>
  <c r="D138" i="1"/>
  <c r="E132" i="1"/>
  <c r="E133" i="1"/>
  <c r="E134" i="1"/>
  <c r="D132" i="1"/>
  <c r="D133" i="1"/>
  <c r="D134" i="1"/>
  <c r="E129" i="1"/>
  <c r="E126" i="1"/>
  <c r="D126" i="1"/>
  <c r="E121" i="1"/>
  <c r="E122" i="1"/>
  <c r="D121" i="1"/>
  <c r="D122" i="1"/>
  <c r="G117" i="1"/>
  <c r="E117" i="1" s="1"/>
  <c r="D117" i="1"/>
  <c r="E114" i="1"/>
  <c r="D114" i="1"/>
  <c r="E110" i="1"/>
  <c r="D110" i="1"/>
  <c r="E106" i="1"/>
  <c r="D106" i="1"/>
  <c r="E98" i="1"/>
  <c r="E99" i="1"/>
  <c r="E100" i="1"/>
  <c r="E101" i="1"/>
  <c r="D98" i="1"/>
  <c r="D99" i="1"/>
  <c r="D100" i="1"/>
  <c r="D101" i="1"/>
  <c r="G94" i="1"/>
  <c r="E94" i="1" s="1"/>
  <c r="D94" i="1"/>
  <c r="G90" i="1"/>
  <c r="E90" i="1" s="1"/>
  <c r="D90" i="1"/>
  <c r="D28" i="1"/>
  <c r="D29" i="1"/>
  <c r="D30" i="1"/>
  <c r="D31" i="1"/>
  <c r="D32" i="1"/>
  <c r="D33" i="1"/>
  <c r="D20" i="1"/>
  <c r="D21" i="1"/>
  <c r="D22" i="1"/>
  <c r="D23" i="1"/>
  <c r="D24" i="1"/>
  <c r="D25" i="1"/>
  <c r="D26" i="1"/>
  <c r="D27" i="1"/>
  <c r="D129" i="1"/>
  <c r="G116" i="1"/>
  <c r="G123" i="1"/>
  <c r="G111" i="1"/>
  <c r="G88" i="1"/>
  <c r="G81" i="1"/>
  <c r="G83" i="1"/>
  <c r="G82" i="1"/>
  <c r="G85" i="1"/>
  <c r="G92" i="1"/>
  <c r="G95" i="1"/>
  <c r="G93" i="1"/>
  <c r="G89" i="1"/>
  <c r="G79" i="1"/>
  <c r="G77" i="1"/>
  <c r="G78" i="1"/>
  <c r="G33" i="1"/>
  <c r="L187" i="1" l="1"/>
  <c r="M186" i="1"/>
  <c r="L186" i="1" l="1"/>
  <c r="Q184" i="1" l="1"/>
  <c r="Q183" i="1"/>
  <c r="N181" i="1" l="1"/>
  <c r="N180" i="1"/>
  <c r="D176" i="1"/>
  <c r="K66" i="1" l="1"/>
  <c r="E66" i="1" s="1"/>
  <c r="K65" i="1"/>
  <c r="E65" i="1" s="1"/>
  <c r="D65" i="1"/>
  <c r="D66" i="1"/>
  <c r="D307" i="1" l="1"/>
  <c r="D306" i="1"/>
  <c r="D305" i="1"/>
  <c r="D304" i="1"/>
  <c r="D302" i="1"/>
  <c r="D299" i="1"/>
  <c r="D296" i="1"/>
  <c r="D294" i="1"/>
  <c r="D295" i="1"/>
  <c r="D273" i="1"/>
  <c r="D274" i="1"/>
  <c r="D275" i="1"/>
  <c r="D276" i="1"/>
  <c r="D277" i="1"/>
  <c r="D263" i="1"/>
  <c r="D264" i="1"/>
  <c r="D265" i="1"/>
  <c r="D266" i="1"/>
  <c r="D267" i="1"/>
  <c r="D268" i="1"/>
  <c r="D202" i="1"/>
  <c r="D203" i="1"/>
  <c r="D204" i="1"/>
  <c r="D191" i="1"/>
  <c r="D190" i="1"/>
  <c r="D188" i="1"/>
  <c r="D179" i="1"/>
  <c r="D180" i="1"/>
  <c r="D181" i="1"/>
  <c r="D182" i="1"/>
  <c r="D183" i="1"/>
  <c r="D184" i="1"/>
  <c r="D175" i="1"/>
  <c r="D174" i="1"/>
  <c r="D210" i="1"/>
  <c r="D201" i="1"/>
  <c r="D199" i="1"/>
  <c r="D197" i="1"/>
  <c r="I198" i="1"/>
  <c r="E307" i="1"/>
  <c r="E306" i="1"/>
  <c r="E305" i="1"/>
  <c r="E304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7" i="1"/>
  <c r="E236" i="1"/>
  <c r="E235" i="1"/>
  <c r="E228" i="1"/>
  <c r="E227" i="1"/>
  <c r="E213" i="1"/>
  <c r="E204" i="1"/>
  <c r="E203" i="1"/>
  <c r="E202" i="1"/>
  <c r="E190" i="1"/>
  <c r="E188" i="1"/>
  <c r="E184" i="1"/>
  <c r="E183" i="1"/>
  <c r="E182" i="1"/>
  <c r="E181" i="1"/>
  <c r="E180" i="1"/>
  <c r="E179" i="1"/>
  <c r="M183" i="1"/>
  <c r="P308" i="1"/>
  <c r="K275" i="1" l="1"/>
  <c r="I275" i="1"/>
  <c r="I261" i="1"/>
  <c r="E275" i="1" l="1"/>
  <c r="I220" i="1"/>
  <c r="K215" i="1"/>
  <c r="I215" i="1"/>
  <c r="K201" i="1"/>
  <c r="I201" i="1"/>
  <c r="K210" i="1"/>
  <c r="I210" i="1"/>
  <c r="K199" i="1"/>
  <c r="I199" i="1"/>
  <c r="G261" i="1" l="1"/>
  <c r="E261" i="1" s="1"/>
  <c r="G232" i="1"/>
  <c r="G211" i="1"/>
  <c r="L267" i="1"/>
  <c r="G220" i="1"/>
  <c r="E220" i="1" s="1"/>
  <c r="G218" i="1"/>
  <c r="G215" i="1"/>
  <c r="E215" i="1" s="1"/>
  <c r="G212" i="1"/>
  <c r="G197" i="1" l="1"/>
  <c r="E197" i="1" s="1"/>
  <c r="G193" i="1"/>
  <c r="G195" i="1"/>
  <c r="G206" i="1"/>
  <c r="G201" i="1" l="1"/>
  <c r="E201" i="1" s="1"/>
  <c r="G210" i="1"/>
  <c r="E210" i="1" s="1"/>
  <c r="G208" i="1"/>
  <c r="E191" i="1" l="1"/>
  <c r="G199" i="1"/>
  <c r="E199" i="1" s="1"/>
  <c r="G177" i="1"/>
  <c r="G346" i="1" l="1"/>
  <c r="G347" i="1"/>
  <c r="G348" i="1"/>
  <c r="O343" i="1" l="1"/>
  <c r="O172" i="1"/>
  <c r="R172" i="1" l="1"/>
  <c r="D64" i="1"/>
  <c r="K64" i="1"/>
  <c r="E64" i="1" s="1"/>
  <c r="G112" i="1" l="1"/>
  <c r="G108" i="1"/>
  <c r="G75" i="1"/>
  <c r="G74" i="1"/>
  <c r="G86" i="1"/>
  <c r="D361" i="1" l="1"/>
  <c r="D359" i="1"/>
  <c r="D330" i="1"/>
  <c r="D329" i="1"/>
  <c r="D328" i="1"/>
  <c r="D35" i="1" l="1"/>
  <c r="G58" i="1"/>
  <c r="G27" i="1"/>
  <c r="G26" i="1"/>
  <c r="M308" i="1" l="1"/>
  <c r="N297" i="1"/>
  <c r="N308" i="1" s="1"/>
  <c r="L308" i="1" l="1"/>
  <c r="D255" i="1"/>
  <c r="G185" i="1" l="1"/>
  <c r="E185" i="1" s="1"/>
  <c r="G186" i="1"/>
  <c r="G194" i="1"/>
  <c r="G196" i="1"/>
  <c r="G198" i="1"/>
  <c r="G200" i="1"/>
  <c r="G205" i="1"/>
  <c r="G207" i="1"/>
  <c r="G209" i="1"/>
  <c r="G214" i="1"/>
  <c r="G216" i="1"/>
  <c r="G217" i="1"/>
  <c r="G219" i="1"/>
  <c r="G221" i="1"/>
  <c r="G222" i="1"/>
  <c r="G223" i="1"/>
  <c r="G224" i="1"/>
  <c r="G225" i="1"/>
  <c r="G226" i="1"/>
  <c r="G229" i="1"/>
  <c r="G230" i="1"/>
  <c r="G231" i="1"/>
  <c r="G233" i="1"/>
  <c r="G234" i="1"/>
  <c r="G238" i="1"/>
  <c r="G276" i="1"/>
  <c r="E276" i="1" s="1"/>
  <c r="G303" i="1"/>
  <c r="E303" i="1" s="1"/>
  <c r="O350" i="1" l="1"/>
  <c r="D256" i="1" l="1"/>
  <c r="O251" i="1" l="1"/>
  <c r="D229" i="1" l="1"/>
  <c r="D234" i="1" l="1"/>
  <c r="D218" i="1" l="1"/>
  <c r="D226" i="1"/>
  <c r="D347" i="1" l="1"/>
  <c r="D346" i="1"/>
  <c r="D216" i="1"/>
  <c r="D214" i="1" l="1"/>
  <c r="O176" i="1" l="1"/>
  <c r="G176" i="1"/>
  <c r="G308" i="1" l="1"/>
  <c r="E144" i="1"/>
  <c r="E145" i="1"/>
  <c r="D144" i="1"/>
  <c r="D145" i="1"/>
  <c r="P351" i="1" l="1"/>
  <c r="P352" i="1" s="1"/>
  <c r="P309" i="1"/>
  <c r="P149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63" i="1"/>
  <c r="D357" i="1"/>
  <c r="D356" i="1"/>
  <c r="D348" i="1"/>
  <c r="D349" i="1"/>
  <c r="D350" i="1"/>
  <c r="D345" i="1"/>
  <c r="D342" i="1"/>
  <c r="D341" i="1"/>
  <c r="D340" i="1"/>
  <c r="D339" i="1"/>
  <c r="D338" i="1"/>
  <c r="D332" i="1"/>
  <c r="D333" i="1"/>
  <c r="D334" i="1"/>
  <c r="D335" i="1"/>
  <c r="D336" i="1"/>
  <c r="D337" i="1"/>
  <c r="D331" i="1"/>
  <c r="E328" i="1"/>
  <c r="E329" i="1"/>
  <c r="E330" i="1"/>
  <c r="D326" i="1"/>
  <c r="D327" i="1"/>
  <c r="D323" i="1"/>
  <c r="D324" i="1"/>
  <c r="D325" i="1"/>
  <c r="D322" i="1"/>
  <c r="D320" i="1"/>
  <c r="D313" i="1"/>
  <c r="D314" i="1"/>
  <c r="D315" i="1"/>
  <c r="D316" i="1"/>
  <c r="D317" i="1"/>
  <c r="D318" i="1"/>
  <c r="D319" i="1"/>
  <c r="D312" i="1"/>
  <c r="K225" i="1"/>
  <c r="D208" i="1"/>
  <c r="D207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50" i="1"/>
  <c r="D146" i="1"/>
  <c r="D147" i="1"/>
  <c r="D148" i="1"/>
  <c r="E54" i="1"/>
  <c r="E55" i="1"/>
  <c r="P353" i="1" l="1"/>
  <c r="O175" i="1"/>
  <c r="O178" i="1"/>
  <c r="O177" i="1"/>
  <c r="K375" i="1"/>
  <c r="G375" i="1"/>
  <c r="K374" i="1"/>
  <c r="G374" i="1"/>
  <c r="G373" i="1"/>
  <c r="E373" i="1" s="1"/>
  <c r="K372" i="1"/>
  <c r="G372" i="1"/>
  <c r="G371" i="1"/>
  <c r="E371" i="1" s="1"/>
  <c r="K370" i="1"/>
  <c r="G370" i="1"/>
  <c r="K369" i="1"/>
  <c r="G369" i="1"/>
  <c r="G368" i="1"/>
  <c r="E368" i="1" s="1"/>
  <c r="G367" i="1"/>
  <c r="E367" i="1" s="1"/>
  <c r="G366" i="1"/>
  <c r="E366" i="1" s="1"/>
  <c r="G365" i="1"/>
  <c r="E365" i="1" s="1"/>
  <c r="G364" i="1"/>
  <c r="E364" i="1" s="1"/>
  <c r="G363" i="1"/>
  <c r="E363" i="1" s="1"/>
  <c r="G358" i="1"/>
  <c r="E358" i="1" s="1"/>
  <c r="G357" i="1"/>
  <c r="E357" i="1" s="1"/>
  <c r="G356" i="1"/>
  <c r="E356" i="1" s="1"/>
  <c r="I350" i="1"/>
  <c r="G350" i="1"/>
  <c r="K349" i="1"/>
  <c r="I349" i="1"/>
  <c r="G349" i="1"/>
  <c r="K348" i="1"/>
  <c r="I348" i="1"/>
  <c r="K347" i="1"/>
  <c r="I347" i="1"/>
  <c r="I346" i="1"/>
  <c r="I345" i="1"/>
  <c r="E345" i="1" s="1"/>
  <c r="G342" i="1"/>
  <c r="E342" i="1" s="1"/>
  <c r="G341" i="1"/>
  <c r="E341" i="1" s="1"/>
  <c r="G340" i="1"/>
  <c r="E340" i="1" s="1"/>
  <c r="G339" i="1"/>
  <c r="E339" i="1" s="1"/>
  <c r="G338" i="1"/>
  <c r="E338" i="1" s="1"/>
  <c r="G337" i="1"/>
  <c r="E337" i="1" s="1"/>
  <c r="G336" i="1"/>
  <c r="E336" i="1" s="1"/>
  <c r="G335" i="1"/>
  <c r="E335" i="1" s="1"/>
  <c r="K334" i="1"/>
  <c r="G334" i="1"/>
  <c r="G333" i="1"/>
  <c r="E333" i="1" s="1"/>
  <c r="K332" i="1"/>
  <c r="G332" i="1"/>
  <c r="G331" i="1"/>
  <c r="E331" i="1" s="1"/>
  <c r="G327" i="1"/>
  <c r="E327" i="1" s="1"/>
  <c r="G326" i="1"/>
  <c r="E326" i="1" s="1"/>
  <c r="G325" i="1"/>
  <c r="E325" i="1" s="1"/>
  <c r="G324" i="1"/>
  <c r="E324" i="1" s="1"/>
  <c r="G323" i="1"/>
  <c r="E323" i="1" s="1"/>
  <c r="G322" i="1"/>
  <c r="E322" i="1" s="1"/>
  <c r="G320" i="1"/>
  <c r="E320" i="1" s="1"/>
  <c r="G319" i="1"/>
  <c r="E319" i="1" s="1"/>
  <c r="G318" i="1"/>
  <c r="E318" i="1" s="1"/>
  <c r="G317" i="1"/>
  <c r="E317" i="1" s="1"/>
  <c r="G316" i="1"/>
  <c r="E316" i="1" s="1"/>
  <c r="G315" i="1"/>
  <c r="E315" i="1" s="1"/>
  <c r="G314" i="1"/>
  <c r="E314" i="1" s="1"/>
  <c r="G313" i="1"/>
  <c r="E313" i="1" s="1"/>
  <c r="G312" i="1"/>
  <c r="E312" i="1" s="1"/>
  <c r="D303" i="1"/>
  <c r="D301" i="1"/>
  <c r="D300" i="1"/>
  <c r="D298" i="1"/>
  <c r="D297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2" i="1"/>
  <c r="D271" i="1"/>
  <c r="D270" i="1"/>
  <c r="D269" i="1"/>
  <c r="D262" i="1"/>
  <c r="D261" i="1"/>
  <c r="D260" i="1"/>
  <c r="D259" i="1"/>
  <c r="D258" i="1"/>
  <c r="D257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K238" i="1"/>
  <c r="I238" i="1"/>
  <c r="D238" i="1"/>
  <c r="D237" i="1"/>
  <c r="D236" i="1"/>
  <c r="D235" i="1"/>
  <c r="K234" i="1"/>
  <c r="I234" i="1"/>
  <c r="K233" i="1"/>
  <c r="I233" i="1"/>
  <c r="D233" i="1"/>
  <c r="K232" i="1"/>
  <c r="I232" i="1"/>
  <c r="D232" i="1"/>
  <c r="K231" i="1"/>
  <c r="I231" i="1"/>
  <c r="D231" i="1"/>
  <c r="K230" i="1"/>
  <c r="I230" i="1"/>
  <c r="D230" i="1"/>
  <c r="K229" i="1"/>
  <c r="I229" i="1"/>
  <c r="D228" i="1"/>
  <c r="D227" i="1"/>
  <c r="K226" i="1"/>
  <c r="I226" i="1"/>
  <c r="I225" i="1"/>
  <c r="E225" i="1" s="1"/>
  <c r="D225" i="1"/>
  <c r="K224" i="1"/>
  <c r="I224" i="1"/>
  <c r="D224" i="1"/>
  <c r="K223" i="1"/>
  <c r="I223" i="1"/>
  <c r="D223" i="1"/>
  <c r="K222" i="1"/>
  <c r="I222" i="1"/>
  <c r="D222" i="1"/>
  <c r="K221" i="1"/>
  <c r="I221" i="1"/>
  <c r="D221" i="1"/>
  <c r="D220" i="1"/>
  <c r="K219" i="1"/>
  <c r="I219" i="1"/>
  <c r="D219" i="1"/>
  <c r="K218" i="1"/>
  <c r="I218" i="1"/>
  <c r="K217" i="1"/>
  <c r="I217" i="1"/>
  <c r="D217" i="1"/>
  <c r="K216" i="1"/>
  <c r="I216" i="1"/>
  <c r="D215" i="1"/>
  <c r="K214" i="1"/>
  <c r="I214" i="1"/>
  <c r="D213" i="1"/>
  <c r="K212" i="1"/>
  <c r="I212" i="1"/>
  <c r="D212" i="1"/>
  <c r="K211" i="1"/>
  <c r="I211" i="1"/>
  <c r="D211" i="1"/>
  <c r="K209" i="1"/>
  <c r="I209" i="1"/>
  <c r="D209" i="1"/>
  <c r="K208" i="1"/>
  <c r="I208" i="1"/>
  <c r="K207" i="1"/>
  <c r="I207" i="1"/>
  <c r="K206" i="1"/>
  <c r="I206" i="1"/>
  <c r="D206" i="1"/>
  <c r="K205" i="1"/>
  <c r="I205" i="1"/>
  <c r="D205" i="1"/>
  <c r="K200" i="1"/>
  <c r="I200" i="1"/>
  <c r="D200" i="1"/>
  <c r="K198" i="1"/>
  <c r="D198" i="1"/>
  <c r="I196" i="1"/>
  <c r="E196" i="1" s="1"/>
  <c r="D196" i="1"/>
  <c r="K195" i="1"/>
  <c r="I195" i="1"/>
  <c r="D195" i="1"/>
  <c r="K194" i="1"/>
  <c r="I194" i="1"/>
  <c r="D194" i="1"/>
  <c r="K193" i="1"/>
  <c r="I193" i="1"/>
  <c r="D193" i="1"/>
  <c r="K192" i="1"/>
  <c r="I192" i="1"/>
  <c r="D192" i="1"/>
  <c r="K189" i="1"/>
  <c r="E189" i="1" s="1"/>
  <c r="D189" i="1"/>
  <c r="K187" i="1"/>
  <c r="I187" i="1"/>
  <c r="D187" i="1"/>
  <c r="K186" i="1"/>
  <c r="I186" i="1"/>
  <c r="E186" i="1" s="1"/>
  <c r="D186" i="1"/>
  <c r="D185" i="1"/>
  <c r="I178" i="1"/>
  <c r="E178" i="1" s="1"/>
  <c r="D178" i="1"/>
  <c r="I177" i="1"/>
  <c r="E177" i="1" s="1"/>
  <c r="D177" i="1"/>
  <c r="I176" i="1"/>
  <c r="E176" i="1" s="1"/>
  <c r="K171" i="1"/>
  <c r="G171" i="1"/>
  <c r="K170" i="1"/>
  <c r="G170" i="1"/>
  <c r="K169" i="1"/>
  <c r="G169" i="1"/>
  <c r="K168" i="1"/>
  <c r="G168" i="1"/>
  <c r="K167" i="1"/>
  <c r="G167" i="1"/>
  <c r="K166" i="1"/>
  <c r="G166" i="1"/>
  <c r="K165" i="1"/>
  <c r="G165" i="1"/>
  <c r="K164" i="1"/>
  <c r="G164" i="1"/>
  <c r="K163" i="1"/>
  <c r="G163" i="1"/>
  <c r="K162" i="1"/>
  <c r="G162" i="1"/>
  <c r="K161" i="1"/>
  <c r="G161" i="1"/>
  <c r="K160" i="1"/>
  <c r="G160" i="1"/>
  <c r="K159" i="1"/>
  <c r="G159" i="1"/>
  <c r="K158" i="1"/>
  <c r="G158" i="1"/>
  <c r="K157" i="1"/>
  <c r="G157" i="1"/>
  <c r="K156" i="1"/>
  <c r="G156" i="1"/>
  <c r="K155" i="1"/>
  <c r="G155" i="1"/>
  <c r="K154" i="1"/>
  <c r="G154" i="1"/>
  <c r="K153" i="1"/>
  <c r="G153" i="1"/>
  <c r="K152" i="1"/>
  <c r="G152" i="1"/>
  <c r="K151" i="1"/>
  <c r="G151" i="1"/>
  <c r="G150" i="1"/>
  <c r="D149" i="1"/>
  <c r="N149" i="1"/>
  <c r="M149" i="1"/>
  <c r="M172" i="1" s="1"/>
  <c r="L149" i="1"/>
  <c r="L172" i="1" s="1"/>
  <c r="L309" i="1" s="1"/>
  <c r="J149" i="1"/>
  <c r="F149" i="1"/>
  <c r="G148" i="1"/>
  <c r="E148" i="1" s="1"/>
  <c r="K147" i="1"/>
  <c r="G147" i="1"/>
  <c r="G146" i="1"/>
  <c r="E146" i="1" s="1"/>
  <c r="E143" i="1"/>
  <c r="D143" i="1"/>
  <c r="G142" i="1"/>
  <c r="D142" i="1"/>
  <c r="E142" i="1" s="1"/>
  <c r="E141" i="1"/>
  <c r="D141" i="1"/>
  <c r="E140" i="1"/>
  <c r="D140" i="1"/>
  <c r="E139" i="1"/>
  <c r="D139" i="1"/>
  <c r="E137" i="1"/>
  <c r="D137" i="1"/>
  <c r="E136" i="1"/>
  <c r="D136" i="1"/>
  <c r="E135" i="1"/>
  <c r="D135" i="1"/>
  <c r="E131" i="1"/>
  <c r="D131" i="1"/>
  <c r="E130" i="1"/>
  <c r="D130" i="1"/>
  <c r="E128" i="1"/>
  <c r="D128" i="1"/>
  <c r="E127" i="1"/>
  <c r="D127" i="1"/>
  <c r="E125" i="1"/>
  <c r="D125" i="1"/>
  <c r="E124" i="1"/>
  <c r="D124" i="1"/>
  <c r="E123" i="1"/>
  <c r="D123" i="1"/>
  <c r="E120" i="1"/>
  <c r="D120" i="1"/>
  <c r="E119" i="1"/>
  <c r="D119" i="1"/>
  <c r="E118" i="1"/>
  <c r="D118" i="1"/>
  <c r="E116" i="1"/>
  <c r="D116" i="1"/>
  <c r="E115" i="1"/>
  <c r="D115" i="1"/>
  <c r="E113" i="1"/>
  <c r="D113" i="1"/>
  <c r="E112" i="1"/>
  <c r="D112" i="1"/>
  <c r="E111" i="1"/>
  <c r="D111" i="1"/>
  <c r="E109" i="1"/>
  <c r="D109" i="1"/>
  <c r="E108" i="1"/>
  <c r="D108" i="1"/>
  <c r="E107" i="1"/>
  <c r="D107" i="1"/>
  <c r="E105" i="1"/>
  <c r="D105" i="1"/>
  <c r="E104" i="1"/>
  <c r="D104" i="1"/>
  <c r="E103" i="1"/>
  <c r="D103" i="1"/>
  <c r="E102" i="1"/>
  <c r="D102" i="1"/>
  <c r="E97" i="1"/>
  <c r="D97" i="1"/>
  <c r="E96" i="1"/>
  <c r="D96" i="1"/>
  <c r="E95" i="1"/>
  <c r="D95" i="1"/>
  <c r="E93" i="1"/>
  <c r="D93" i="1"/>
  <c r="E92" i="1"/>
  <c r="D92" i="1"/>
  <c r="E91" i="1"/>
  <c r="D91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D72" i="1"/>
  <c r="E72" i="1" s="1"/>
  <c r="E71" i="1"/>
  <c r="D71" i="1"/>
  <c r="G70" i="1"/>
  <c r="D70" i="1"/>
  <c r="E70" i="1" s="1"/>
  <c r="G69" i="1"/>
  <c r="D69" i="1"/>
  <c r="E69" i="1" s="1"/>
  <c r="E68" i="1"/>
  <c r="D68" i="1"/>
  <c r="E67" i="1"/>
  <c r="D67" i="1"/>
  <c r="E63" i="1"/>
  <c r="D63" i="1"/>
  <c r="E62" i="1"/>
  <c r="D62" i="1"/>
  <c r="E61" i="1"/>
  <c r="D61" i="1"/>
  <c r="E60" i="1"/>
  <c r="D60" i="1"/>
  <c r="G59" i="1"/>
  <c r="E59" i="1" s="1"/>
  <c r="D59" i="1"/>
  <c r="E58" i="1"/>
  <c r="D58" i="1"/>
  <c r="G57" i="1"/>
  <c r="E57" i="1" s="1"/>
  <c r="D57" i="1"/>
  <c r="G56" i="1"/>
  <c r="E56" i="1" s="1"/>
  <c r="D56" i="1"/>
  <c r="D55" i="1"/>
  <c r="D54" i="1"/>
  <c r="G53" i="1"/>
  <c r="E53" i="1" s="1"/>
  <c r="D53" i="1"/>
  <c r="K52" i="1"/>
  <c r="G52" i="1"/>
  <c r="D52" i="1"/>
  <c r="G51" i="1"/>
  <c r="E51" i="1" s="1"/>
  <c r="D51" i="1"/>
  <c r="G50" i="1"/>
  <c r="E50" i="1" s="1"/>
  <c r="D50" i="1"/>
  <c r="D49" i="1"/>
  <c r="G48" i="1"/>
  <c r="E48" i="1" s="1"/>
  <c r="D48" i="1"/>
  <c r="E47" i="1"/>
  <c r="D47" i="1"/>
  <c r="G46" i="1"/>
  <c r="E46" i="1" s="1"/>
  <c r="D46" i="1"/>
  <c r="G45" i="1"/>
  <c r="E45" i="1" s="1"/>
  <c r="D45" i="1"/>
  <c r="G44" i="1"/>
  <c r="E44" i="1" s="1"/>
  <c r="D44" i="1"/>
  <c r="K43" i="1"/>
  <c r="G43" i="1"/>
  <c r="D43" i="1"/>
  <c r="G42" i="1"/>
  <c r="D42" i="1"/>
  <c r="E42" i="1" s="1"/>
  <c r="E41" i="1"/>
  <c r="D41" i="1"/>
  <c r="E40" i="1"/>
  <c r="D40" i="1"/>
  <c r="E39" i="1"/>
  <c r="D39" i="1"/>
  <c r="G38" i="1"/>
  <c r="E38" i="1" s="1"/>
  <c r="D38" i="1"/>
  <c r="G37" i="1"/>
  <c r="E37" i="1" s="1"/>
  <c r="D37" i="1"/>
  <c r="G36" i="1"/>
  <c r="E36" i="1" s="1"/>
  <c r="D36" i="1"/>
  <c r="E35" i="1"/>
  <c r="G34" i="1"/>
  <c r="D34" i="1"/>
  <c r="E34" i="1" s="1"/>
  <c r="E33" i="1"/>
  <c r="E32" i="1"/>
  <c r="G31" i="1"/>
  <c r="E31" i="1" s="1"/>
  <c r="K30" i="1"/>
  <c r="G30" i="1"/>
  <c r="K29" i="1"/>
  <c r="G29" i="1"/>
  <c r="E28" i="1"/>
  <c r="E27" i="1"/>
  <c r="K26" i="1"/>
  <c r="G25" i="1"/>
  <c r="E25" i="1" s="1"/>
  <c r="G24" i="1"/>
  <c r="E24" i="1" s="1"/>
  <c r="G23" i="1"/>
  <c r="E23" i="1" s="1"/>
  <c r="G22" i="1"/>
  <c r="E22" i="1" s="1"/>
  <c r="G21" i="1"/>
  <c r="E21" i="1" s="1"/>
  <c r="G20" i="1"/>
  <c r="E20" i="1" s="1"/>
  <c r="G19" i="1"/>
  <c r="E19" i="1" s="1"/>
  <c r="D19" i="1"/>
  <c r="E205" i="1" l="1"/>
  <c r="E212" i="1"/>
  <c r="E223" i="1"/>
  <c r="E232" i="1"/>
  <c r="E192" i="1"/>
  <c r="E200" i="1"/>
  <c r="E222" i="1"/>
  <c r="E231" i="1"/>
  <c r="E234" i="1"/>
  <c r="E187" i="1"/>
  <c r="E193" i="1"/>
  <c r="E208" i="1"/>
  <c r="E214" i="1"/>
  <c r="E224" i="1"/>
  <c r="E229" i="1"/>
  <c r="E233" i="1"/>
  <c r="E194" i="1"/>
  <c r="E198" i="1"/>
  <c r="E209" i="1"/>
  <c r="E216" i="1"/>
  <c r="E219" i="1"/>
  <c r="E221" i="1"/>
  <c r="E230" i="1"/>
  <c r="E206" i="1"/>
  <c r="E218" i="1"/>
  <c r="E226" i="1"/>
  <c r="E238" i="1"/>
  <c r="E195" i="1"/>
  <c r="E207" i="1"/>
  <c r="E211" i="1"/>
  <c r="E217" i="1"/>
  <c r="I308" i="1"/>
  <c r="K308" i="1"/>
  <c r="E348" i="1"/>
  <c r="E349" i="1"/>
  <c r="K149" i="1"/>
  <c r="K172" i="1" s="1"/>
  <c r="E346" i="1"/>
  <c r="E370" i="1"/>
  <c r="E375" i="1"/>
  <c r="E347" i="1"/>
  <c r="E369" i="1"/>
  <c r="E374" i="1"/>
  <c r="E334" i="1"/>
  <c r="E29" i="1"/>
  <c r="E151" i="1"/>
  <c r="E153" i="1"/>
  <c r="E155" i="1"/>
  <c r="E157" i="1"/>
  <c r="E159" i="1"/>
  <c r="E161" i="1"/>
  <c r="E163" i="1"/>
  <c r="E165" i="1"/>
  <c r="E167" i="1"/>
  <c r="E169" i="1"/>
  <c r="E171" i="1"/>
  <c r="E26" i="1"/>
  <c r="E147" i="1"/>
  <c r="E152" i="1"/>
  <c r="E154" i="1"/>
  <c r="E156" i="1"/>
  <c r="E158" i="1"/>
  <c r="E160" i="1"/>
  <c r="E162" i="1"/>
  <c r="E164" i="1"/>
  <c r="E166" i="1"/>
  <c r="E168" i="1"/>
  <c r="E170" i="1"/>
  <c r="E332" i="1"/>
  <c r="G149" i="1"/>
  <c r="G172" i="1" s="1"/>
  <c r="G309" i="1" s="1"/>
  <c r="E150" i="1"/>
  <c r="E30" i="1"/>
  <c r="E52" i="1"/>
  <c r="E350" i="1"/>
  <c r="E372" i="1"/>
  <c r="E43" i="1"/>
  <c r="N172" i="1"/>
  <c r="N309" i="1" s="1"/>
  <c r="N353" i="1" s="1"/>
  <c r="I351" i="1"/>
  <c r="I352" i="1" s="1"/>
  <c r="G343" i="1"/>
  <c r="K343" i="1"/>
  <c r="G351" i="1"/>
  <c r="K351" i="1"/>
  <c r="M309" i="1"/>
  <c r="M353" i="1" s="1"/>
  <c r="L353" i="1"/>
  <c r="Q171" i="1" l="1"/>
  <c r="Q172" i="1"/>
  <c r="I309" i="1"/>
  <c r="I353" i="1" s="1"/>
  <c r="E308" i="1"/>
  <c r="E343" i="1"/>
  <c r="E149" i="1"/>
  <c r="E172" i="1" s="1"/>
  <c r="E351" i="1"/>
  <c r="K352" i="1"/>
  <c r="K309" i="1"/>
  <c r="G352" i="1"/>
  <c r="E352" i="1" l="1"/>
  <c r="E309" i="1"/>
  <c r="K353" i="1"/>
  <c r="G353" i="1"/>
  <c r="E353" i="1" l="1"/>
</calcChain>
</file>

<file path=xl/sharedStrings.xml><?xml version="1.0" encoding="utf-8"?>
<sst xmlns="http://schemas.openxmlformats.org/spreadsheetml/2006/main" count="801" uniqueCount="385">
  <si>
    <t>USD</t>
  </si>
  <si>
    <t>EUR</t>
  </si>
  <si>
    <t>№ з/п</t>
  </si>
  <si>
    <t>Назва суб'єкта господарювання</t>
  </si>
  <si>
    <t>Код валюти</t>
  </si>
  <si>
    <t>Сума простроченої заборгованості перед державою за кредитами, разом</t>
  </si>
  <si>
    <t xml:space="preserve">у тому числі, сума простроченої заборгованості перед державою: </t>
  </si>
  <si>
    <t>Надходження коштів до державного бюджету у рахунок погашення заборгованості у національній валюті</t>
  </si>
  <si>
    <t>Сума заборгованості за пенею, нарахованою на прострочену заборгованість суб'єктів господарювання у національній валюті</t>
  </si>
  <si>
    <t xml:space="preserve"> з погашення кредитів (позик) (відшкодування витрат державного бюджету)</t>
  </si>
  <si>
    <t xml:space="preserve">з плати за користування кредитами (позиками)                                                             </t>
  </si>
  <si>
    <t xml:space="preserve">з плати за надання державних гарантій та кредитів (позик)                                                                    </t>
  </si>
  <si>
    <t xml:space="preserve">в іноземній валюті                 </t>
  </si>
  <si>
    <t xml:space="preserve">у національній валюті </t>
  </si>
  <si>
    <t>за кредитами (позиками) 
за кодом бюджетної класифікації 03511630</t>
  </si>
  <si>
    <t>з плати (відсотків) 
за користування кредитами (позиками) за кодом бюджетної класифікації 24110200</t>
  </si>
  <si>
    <t>з плати за надання державних гарантій за кодом бюджетної класифікації 24110100</t>
  </si>
  <si>
    <t xml:space="preserve">Сума заборгованості </t>
  </si>
  <si>
    <t xml:space="preserve">Сплачено до державного бюджету </t>
  </si>
  <si>
    <t>Заборгованість перед державним бюджетом за кредитами, залученими під державні гарантії</t>
  </si>
  <si>
    <t>Агрофірма "Зоря" (03776310) 
(Угода від 23.10.1992 №11/02-63)</t>
  </si>
  <si>
    <t>Асоціація "Земля і люди" (19262731) 
(Угода від 22.02.1993 № 21/02-88)</t>
  </si>
  <si>
    <t>АТ "Чексіл" (04594723) 
(Угода від 26.02.1993 № 5/0810/3266(2049))</t>
  </si>
  <si>
    <t>АХК "Укрнафтопродукт" (00018201) 
(Угода від 12.08.1996 № 7)</t>
  </si>
  <si>
    <t>АТ "ЗАлК" (00194122) 
(Угода від 28.05.1997 № 14/02-145)</t>
  </si>
  <si>
    <t>ВАТ "Макіївський металургійний комбінат" (00191170) (Угода від 21.05.1992 № 5/0810/3833, угода від 23.06.1992 № 5/0810/4764, угода від 23.06.1992 № 5/0810/4765, угода від 23.06.1992 № 5/0810/4766, угода від 23.06.1992 № 5/0810/4767, угода від 21.05.1992 №5/0810/3157(3157))</t>
  </si>
  <si>
    <t>ВАТ "Оріана" (05743160) (Контракт від 13.12.1996, угода від 30.11.2001 № 101-04/24, контракт 
від 12.11.1992 (рекредитування))</t>
  </si>
  <si>
    <t>ВАТ "Текстерно" (00306650) (Угода в 10.03.1998 № 01/05-176)</t>
  </si>
  <si>
    <t>ВАТ "Текстерно" (00306650) (Угода про реструктурування від 13.10.2003 № 13000-04/87                                             (реструктуризована заборгованість)</t>
  </si>
  <si>
    <t>UAH</t>
  </si>
  <si>
    <t>ВАТ "Харківський тракторний завод" (05750295) (Угода від 19.02.1998 № 2101/25, угода від 03.12.1998 № 2101/25А)</t>
  </si>
  <si>
    <t>ВАТ "Херсонський бавовняний комбінат" (00306710) (Угода від 11.11.1997 № 01/04-159)</t>
  </si>
  <si>
    <t>ДАК "Хліб України" (20047943) 
(Угоди від 29.12.1995 № 96, від 21.07.1993 №12/02-85, від 04.03.1994 № 12/03-98)</t>
  </si>
  <si>
    <t>Державна служба лікарських засобів і виробів медичного призначення (26385015) (Угода від 12.09.1995 № 5/0810/6216 , від 24.11.1995 № 5/0810/6389, угода від 24.11.1995 № 5/0810/6390)</t>
  </si>
  <si>
    <t>ДП "ДБУНП "Повітряний експрес" (37635024) (Договір від 26.01.2015 № 13010-05/5)</t>
  </si>
  <si>
    <t>ДП ВО "Південмаш" ім.О.М. Макарова (14308368) (Угода від 26.05.1998, Додаткова угода 
від 14.07.2001 № 7)</t>
  </si>
  <si>
    <t>ДП "Антонов" (14307529)                               
(Київський авіаційний завод "Авіант") (Договір про реструктуризацію від 16.03.2017 №13010-05/32)</t>
  </si>
  <si>
    <t>ДП "Антонов" (14307529)                               
(Київський авіаційний завод "Авіант") 
(Договір про  від 31.12.2020 № 13010-05/279)</t>
  </si>
  <si>
    <t>ДП "Антонов" (14307529)                               
(Київський авіаційний завод "Авіант") 
(Договір про  від 30.12.2021 № 13110-05/598)</t>
  </si>
  <si>
    <t>Концерн "Украгротехсервіс" (14278466) 
(Угода від 07.10.1992 № 5/0810/3709)</t>
  </si>
  <si>
    <r>
      <t xml:space="preserve">Концерн "Украгротехсервіс" (14278466) 
 </t>
    </r>
    <r>
      <rPr>
        <i/>
        <sz val="10"/>
        <rFont val="Times New Roman"/>
        <family val="1"/>
        <charset val="204"/>
      </rPr>
      <t>Договір від 25.09.2006 №28000-04/104, 
Акт прийому-передачі від 08.08.2006 №2 (постанова КМУ від 15.03.2006 № 315)</t>
    </r>
  </si>
  <si>
    <t>ВАТ "Кіцманське РТП" (03767297) (Акт від 10.09.2001 № 071-211) (за отриману с/г техн. від Південмаш)</t>
  </si>
  <si>
    <t>ДП "НВД АФ "Наукова" НААН" (03374617) (Угода від 15.07.96 № 2101/11 )</t>
  </si>
  <si>
    <t>АТ "Лисичанськвугілля" (32359108)                                        (Договір від 23.12.2011 № 15010-02/191)</t>
  </si>
  <si>
    <t xml:space="preserve">Харківське державне авіаційне виробниче підприємство (14308894) (Договір від 30.06.2009 
№ 28010-02/78) </t>
  </si>
  <si>
    <t>Аеропорт "Бориспіль" (20572069) (Субкр. угода від 22.09.2005 № 13000-04/70)</t>
  </si>
  <si>
    <t>Київська міська державна адміністрація 
(Київська міська рада) (00022527)
(Договір від 11.03.2016 № 13010-05/38)</t>
  </si>
  <si>
    <t>Академія медичних наук (00061125)</t>
  </si>
  <si>
    <t>Державне підприємство "Укркосмос" (24381357) (Договір від 15.12.2009 № 28010-02/137)</t>
  </si>
  <si>
    <t>ПАТ НАК "Нафтогаз України" (20077720)
(Договір від 05.06.2009 № 28010-02/60)</t>
  </si>
  <si>
    <t>Державна іпотечна установа (33304730)
(Договір від 26.12.2013 №15010-03/127)</t>
  </si>
  <si>
    <t>Державна іпотечна установа (33304730)
(Договір від 11.12.2019 №13010-05/226)</t>
  </si>
  <si>
    <t>Державна іпотечна установа (33304730)
(Договір від 28.12.2019 №13010-05/285)</t>
  </si>
  <si>
    <t>Департамент енергетики, транспорту та зв'язку Вінницької міської ради (34849038) 
(Договір від 02.12.2013 №15010-03/106)</t>
  </si>
  <si>
    <t>Департамент капітального будівництва Вінницької міської ради (03084204) 
(Договір від 30.12.2013 № 15010-03/138)</t>
  </si>
  <si>
    <t xml:space="preserve">ПрАТ "Завод "Кузня на Рибальському" (14312364) (Договір № 13010-05/227 від 29.12.2017)                                                
</t>
  </si>
  <si>
    <t xml:space="preserve">ДП ДГЗП "Спецтехноекспорт" (30019335)   
(Угода від 28.12.2018 № 13010-05/248)                                      
</t>
  </si>
  <si>
    <t>ДП "НАЕК "Енергоатом" (24554661) 
(Договір №13010-05/202 від 21.12.2017)</t>
  </si>
  <si>
    <t>АТ "ОТП БАНК" (21685166) 
(Договір про надання держгарантії на портфельній основі від 31.12.2020 №13010-05/262)</t>
  </si>
  <si>
    <t>АТ "ОТП БАНК" (21685166) 
(Договір про надання держгарантії на портфельній основі від 03.12.2021 №13110-05/557)</t>
  </si>
  <si>
    <t>АТ "ОТП БАНК" (21685166) 
(Договір про надання держгарантії на портфельній основі від 05.04.2022 №13110-05/58)</t>
  </si>
  <si>
    <t>АТ КБ "Приватбанк" (14360570) 
(Договір про надання держгарантії на портфельній основі  від 05.04.2022 № 13110-05/55)</t>
  </si>
  <si>
    <t>АТ КБ "Приватбанк" (14360570) 
(Договір про надання держгарантії на портфельній основі  від 31.12.2020 № 13110-05/269)</t>
  </si>
  <si>
    <t>АТ КБ "Приватбанк" (14360570) 
(Договір про надання держгарантії на портфельній основі  від 03.12.2021 № 13110-05/554)</t>
  </si>
  <si>
    <t>АТ КБ "Приватбанк" (14360570) 
(Договір про надання держгарантії на портфельній основі  від 04.07.2023 № 13110-05/95)</t>
  </si>
  <si>
    <t>ПАТ КБ "Укргазбанк"  (23697280) (Договір про надання держгарантії на портфельній основі /Угода від 03.12.2021 №13110-05/553</t>
  </si>
  <si>
    <t>ПАТ АБ "Укргазбанк"(23697280) (Договір про надання держгарантії на портфельній основі /Угода від 04.04.2022 №13110-05/50)</t>
  </si>
  <si>
    <t>ПАТ АБ "Укргазбанк"(23697280) (Договір про надання держгарантії на портфельній основі /Угода від 31.12.2020 №13010-05/270)</t>
  </si>
  <si>
    <t>ПАТ АБ "Укргазбанк" (23697280)    (Договір про надання держгарантії на портфельній основі від 21.08.2023 №13110-05/123)</t>
  </si>
  <si>
    <t>АТ "Укрексімбанк" (00032112) 
Договір про надання держгарантії на портфельній основі від 31.12.2020 № 13010-05/263)</t>
  </si>
  <si>
    <t>АТ "Укрексімбанк" (00032112) 
Договір про надання держгарантії на портфельній основі від 03.12.2021 № 13110-05/555)</t>
  </si>
  <si>
    <t>АТ "Укрексімбанк" (00032112) 
Договір про надання держгарантії на портфельній основі від 04.07.2023 № 13110-05/92)</t>
  </si>
  <si>
    <t>АТ "Укрексімбанк" (00032112) 
Договір про надання держгарантії на портфельній основі від 05.04.2022 № 13110-05/56)</t>
  </si>
  <si>
    <t>АТ "Полтава-Банк" (09807595) 
(Договір про надання держгарантії на портфельній основі  від 05.04.2022 № 13110-05/57)</t>
  </si>
  <si>
    <t>АТ "АСВІО БАНК" (09809192) 
(Договір про надання держгарантії на портфельній основі від 05.04.2022 №13110-05/54)</t>
  </si>
  <si>
    <t>АТ “Державний ощадний банк” (00032129) 
(Договір про надання держгарантії на портфельній основі від 28.12.2022 № 13110-05/74)</t>
  </si>
  <si>
    <t>АТ “Державний ощадний банк”(00032129) 
(Договір про надання держгарантії на портфельній основі від 03.12.2021 № 13110-05/560)</t>
  </si>
  <si>
    <t xml:space="preserve">АТ “Державний ощадний банк (00032129) (Договір про надання держгарантії на портфельній основі від 31.12.2020 № 13010-05/271) </t>
  </si>
  <si>
    <t>АТ "Банк Альянс" (14360506) (Договір про надання держгарантії на портфельній основі  від 03.12.2021 №13110-05/556)</t>
  </si>
  <si>
    <t>АТ «БАНК КРЕДИТ ДНІПРО»(14352406)                    (Договір про надання держгарантії на портфельній основі від 04.07.2023 №13110-05/93)</t>
  </si>
  <si>
    <t>ПАТ АБ «Південний»  (20953647)                                  (Договір про надання держгарантії на портфельній основі   від 29.03.2022 №13110-05/40)</t>
  </si>
  <si>
    <t>АТ "Банк "Український капітал» (22868414)                    (Договір про надання держгарантії на портфельній основі   від 13.05.2022 №13110-05/76)</t>
  </si>
  <si>
    <t>АТ "Банк інвестиційний та заощаджень"  (33695095)(Договір про надання держгарантії на портфельній основі  від 24.05.2022 №13110-05/83)</t>
  </si>
  <si>
    <t>АТ  Східно-Українский"Банк "ГРАНТ» (14070197)(Договір про надання держгарантії на портфельній основі  від 13.05.2022 №13110-05/77)</t>
  </si>
  <si>
    <t>АТ  "Вест файнест енд кредит банк"(34575675)         (Договір про надання держгарантії на портфельній основі від 03.12.2021 №13110-05/558)</t>
  </si>
  <si>
    <t>АТ  "КІБ"  (21580639)(Договір про надання держгарантії на портфельній основі від 03.12.2021 №13110-05/561)</t>
  </si>
  <si>
    <t>АТ  "МІБ"  (35810511) (Договір про надання держгарантії на портфельній основі   від 04.04.2022 №13110-05/48)</t>
  </si>
  <si>
    <t>АТ "МетаБанк»  (20496061) (Договір про надання держгарантії на портфельній основі  від 24.05.2022 №13110-05/82)</t>
  </si>
  <si>
    <t>ПАТ «Національна енергетична компанія "Укренерго» (00100227) 
(Договір від 31.12.2020 № 13010-05/273)</t>
  </si>
  <si>
    <t>ПАТ «Національна енергетична компанія "Укренерго» (00100227) 
(Договір від 31.12.2020 № 13010-05/275)</t>
  </si>
  <si>
    <t>ПАТ «Національна енергетична компанія "Укренерго» (00100227) 
(Договір від 31.12.2020  №13010-05/277)</t>
  </si>
  <si>
    <t>ПАТ «Національна енергетична компанія "Укренерго» (00100227) 
(Договір від 31.12.2021  №13110-05/603,604)</t>
  </si>
  <si>
    <t>Українська аграрна біржа (23389377) 
(Угода від 24.07.1997 № 18/03-149, 
договір доручення від 31.07.97 (УАБ 15%))</t>
  </si>
  <si>
    <r>
      <t>Українська аграрна біржа</t>
    </r>
    <r>
      <rPr>
        <i/>
        <sz val="10"/>
        <rFont val="Times New Roman"/>
        <family val="1"/>
        <charset val="204"/>
      </rPr>
      <t xml:space="preserve"> (23389377) (реструктуризована заборгованість)</t>
    </r>
  </si>
  <si>
    <r>
      <t xml:space="preserve">Українська аграрна біржа (23389377)                                </t>
    </r>
    <r>
      <rPr>
        <i/>
        <sz val="10"/>
        <rFont val="Times New Roman"/>
        <family val="1"/>
        <charset val="204"/>
      </rPr>
      <t>Договір від 28.11.2006 №28000-04/179,                                       Акт прийому-передачі від 08.08.2006 №10 (постанова КМУ від 15.03.2006 № 315)</t>
    </r>
  </si>
  <si>
    <t>Українська аграрна біржа (23389377) (заборгованість товаровиробників, що отримали техніку за рахунок іноземного кредиту, залученого Українською аграрною біржею у рамках кредитної лінії США), у тому числі:</t>
  </si>
  <si>
    <t>-</t>
  </si>
  <si>
    <r>
      <t>Украгробіржа (ТОВ "Чаплинське"(30917617)  (</t>
    </r>
    <r>
      <rPr>
        <i/>
        <sz val="10"/>
        <rFont val="Times New Roman"/>
        <family val="1"/>
        <charset val="204"/>
      </rPr>
      <t>Угода про реструктурування від 31.12.2003 №130-04/177)</t>
    </r>
  </si>
  <si>
    <r>
      <t xml:space="preserve">Украгробіржа (ТОВ "Арсенал-Агро"(31401923)
</t>
    </r>
    <r>
      <rPr>
        <i/>
        <sz val="10"/>
        <rFont val="Times New Roman"/>
        <family val="1"/>
        <charset val="204"/>
      </rPr>
      <t>(Угода про реструктурування від 31.12.2003 №130-04/184)</t>
    </r>
  </si>
  <si>
    <r>
      <t>Украгробіржа (СПП Агрофірма "Людмила" (31853319) (</t>
    </r>
    <r>
      <rPr>
        <i/>
        <sz val="10"/>
        <rFont val="Times New Roman"/>
        <family val="1"/>
        <charset val="204"/>
      </rPr>
      <t>Угода про реструктурування  від 31.12.2003 №130-04/190)</t>
    </r>
  </si>
  <si>
    <r>
      <t xml:space="preserve">Украгробіржа (ТОВ "Ельвіра-2000"(31026469) 
</t>
    </r>
    <r>
      <rPr>
        <i/>
        <sz val="10"/>
        <rFont val="Times New Roman"/>
        <family val="1"/>
        <charset val="204"/>
      </rPr>
      <t>(Угода про реструктурування  від 31.12.2003 №130-04/164)</t>
    </r>
  </si>
  <si>
    <r>
      <t>Украгробіржа (ТОВ "Укрнафтінвестиції"
(30217347)</t>
    </r>
    <r>
      <rPr>
        <i/>
        <sz val="10"/>
        <rFont val="Times New Roman"/>
        <family val="1"/>
        <charset val="204"/>
      </rPr>
      <t>(Угода про реструктурування від 31.12.2003 №130-04/170)</t>
    </r>
  </si>
  <si>
    <r>
      <t xml:space="preserve">Украгробіржа (ТОВ "Агрохімсервіс"(30608366)
</t>
    </r>
    <r>
      <rPr>
        <i/>
        <sz val="10"/>
        <rFont val="Times New Roman"/>
        <family val="1"/>
        <charset val="204"/>
      </rPr>
      <t>(Угода про реструктурування від 31.12.2003 №130-04/178)</t>
    </r>
  </si>
  <si>
    <r>
      <t xml:space="preserve">Украгробіржа (ТОВ "Таврія-Агро"(00857723) 
</t>
    </r>
    <r>
      <rPr>
        <i/>
        <sz val="10"/>
        <rFont val="Times New Roman"/>
        <family val="1"/>
        <charset val="204"/>
      </rPr>
      <t xml:space="preserve">(Угода про реструктурування від 25.12.2003 №130-04/149) </t>
    </r>
  </si>
  <si>
    <r>
      <t xml:space="preserve">Украгробіржа (ЗАТ "Енергоресурс"(22457071) </t>
    </r>
    <r>
      <rPr>
        <i/>
        <sz val="10"/>
        <rFont val="Times New Roman"/>
        <family val="1"/>
        <charset val="204"/>
      </rPr>
      <t>(Угода про реструктурування від 31.12.2003 №130-04/160)</t>
    </r>
  </si>
  <si>
    <r>
      <t xml:space="preserve">Украгробіржа (ТОВ "Вольвіна"(23218115) 
</t>
    </r>
    <r>
      <rPr>
        <i/>
        <sz val="10"/>
        <rFont val="Times New Roman"/>
        <family val="1"/>
        <charset val="204"/>
      </rPr>
      <t>(Угода про реструктурування від 31.12.2003 №130-04/186)</t>
    </r>
  </si>
  <si>
    <r>
      <t xml:space="preserve">Украгробіржа (ТОВ "Шампань України"(00413143)
</t>
    </r>
    <r>
      <rPr>
        <i/>
        <sz val="10"/>
        <rFont val="Times New Roman"/>
        <family val="1"/>
        <charset val="204"/>
      </rPr>
      <t>(Угода про реструктурування від 31.12.2003 №130-04/188)</t>
    </r>
  </si>
  <si>
    <r>
      <t xml:space="preserve">Украгробіржа (ТОВ "Агростар" (30743355) 
</t>
    </r>
    <r>
      <rPr>
        <i/>
        <sz val="10"/>
        <rFont val="Times New Roman"/>
        <family val="1"/>
        <charset val="204"/>
      </rPr>
      <t>(Угода про реструктурування Украгробіржа (ТОВ "Агростар") від 31.12.2003 №130-04/167)</t>
    </r>
  </si>
  <si>
    <r>
      <t xml:space="preserve">Украгробіржа (ТОВ "Юрчиха"(31399752)
</t>
    </r>
    <r>
      <rPr>
        <i/>
        <sz val="10"/>
        <rFont val="Times New Roman"/>
        <family val="1"/>
        <charset val="204"/>
      </rPr>
      <t>(Угода про реструктурування  від 31.12.2003 №130-04/173)</t>
    </r>
  </si>
  <si>
    <r>
      <t xml:space="preserve">Украгробіржа (ВАТ ЧРО "Агропроммеханізація"(03767038)   </t>
    </r>
    <r>
      <rPr>
        <i/>
        <sz val="10"/>
        <rFont val="Times New Roman"/>
        <family val="1"/>
        <charset val="204"/>
      </rPr>
      <t>(Угода про реструктурування від 31.12.2003  №130-04/165)</t>
    </r>
  </si>
  <si>
    <r>
      <t xml:space="preserve">Украгробіржа (ТОВ "Надіяагроком"(24915299) 
</t>
    </r>
    <r>
      <rPr>
        <i/>
        <sz val="10"/>
        <rFont val="Times New Roman"/>
        <family val="1"/>
        <charset val="204"/>
      </rPr>
      <t>(Угода про реструктурування  від 31.12.2003 №130-04/163)</t>
    </r>
  </si>
  <si>
    <r>
      <t xml:space="preserve">Украгробіржа (ТОВ "Верховина" (30708111) 
</t>
    </r>
    <r>
      <rPr>
        <i/>
        <sz val="10"/>
        <rFont val="Times New Roman"/>
        <family val="1"/>
        <charset val="204"/>
      </rPr>
      <t>(Угода про реструктурування від 31.12.2003 №130-04/155)</t>
    </r>
  </si>
  <si>
    <r>
      <t xml:space="preserve">Украгробіржа (ТОВ "Царекостянтинівська МТС" (25477542) </t>
    </r>
    <r>
      <rPr>
        <i/>
        <sz val="10"/>
        <rFont val="Times New Roman"/>
        <family val="1"/>
        <charset val="204"/>
      </rPr>
      <t>(Угода про реструктурування від 31.12.2003 №130-04/175)</t>
    </r>
  </si>
  <si>
    <r>
      <t xml:space="preserve">Украгробіржа (ПП "Югторг-М" (30495188) 
</t>
    </r>
    <r>
      <rPr>
        <i/>
        <sz val="10"/>
        <rFont val="Times New Roman"/>
        <family val="1"/>
        <charset val="204"/>
      </rPr>
      <t>(Угода про реструктурування від 25.12.2003 №130-04/146)</t>
    </r>
  </si>
  <si>
    <r>
      <t xml:space="preserve">Украгробіржа (СГ "Славутич" (30945875) 
</t>
    </r>
    <r>
      <rPr>
        <i/>
        <sz val="10"/>
        <rFont val="Times New Roman"/>
        <family val="1"/>
        <charset val="204"/>
      </rPr>
      <t>(Угода про реструктурування Украгробіржа 
(СГ "Славутич") від 31.12.2003 №130-04/191)</t>
    </r>
  </si>
  <si>
    <r>
      <t>Украгробіржа (ВАТ "Іванівське РТП" (03755035) 
(</t>
    </r>
    <r>
      <rPr>
        <i/>
        <sz val="10"/>
        <rFont val="Times New Roman"/>
        <family val="1"/>
        <charset val="204"/>
      </rPr>
      <t xml:space="preserve">Угода про реструктурування  від 31.12.03 №130-04/169) </t>
    </r>
  </si>
  <si>
    <r>
      <t xml:space="preserve">Украгробіржа (ТОВ "Жовтнева МТС" (25052558)  </t>
    </r>
    <r>
      <rPr>
        <i/>
        <sz val="10"/>
        <rFont val="Times New Roman"/>
        <family val="1"/>
        <charset val="204"/>
      </rPr>
      <t>(Угода про реструктурування від 31.12.2003 №130-04/168)</t>
    </r>
  </si>
  <si>
    <r>
      <t xml:space="preserve">Украгробіржа (ТОВ "Агрофірма"Мир-Сем і К" (21351637) </t>
    </r>
    <r>
      <rPr>
        <i/>
        <sz val="10"/>
        <rFont val="Times New Roman"/>
        <family val="1"/>
        <charset val="204"/>
      </rPr>
      <t>(Угода про реструктурування від 31.12.2003 №130-04/176)</t>
    </r>
  </si>
  <si>
    <r>
      <t xml:space="preserve">Украгробіржа (ВАТ Кам'янське під-во "Агрохім" (05491534)   </t>
    </r>
    <r>
      <rPr>
        <i/>
        <sz val="10"/>
        <rFont val="Times New Roman"/>
        <family val="1"/>
        <charset val="204"/>
      </rPr>
      <t>(Угода про реструктурування  від 31.12.2003 №130-04/174)</t>
    </r>
  </si>
  <si>
    <t>Усього по кредитах, залучених під державні гарантії:</t>
  </si>
  <si>
    <t>х</t>
  </si>
  <si>
    <t xml:space="preserve">Заборгованість перед державним бюджетом за кредитами, залученими державою </t>
  </si>
  <si>
    <r>
      <t xml:space="preserve">ЛМКП "Львівводоканал" (03348471)
</t>
    </r>
    <r>
      <rPr>
        <i/>
        <sz val="10"/>
        <rFont val="Times New Roman"/>
        <family val="1"/>
        <charset val="204"/>
      </rPr>
      <t>(Субкредитна угода від 28.12.2001 № 101-04/29)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(солідарна відповідальність з Львівською міською радою)</t>
    </r>
  </si>
  <si>
    <r>
      <t xml:space="preserve">Львівська міська рада  (04055896)
</t>
    </r>
    <r>
      <rPr>
        <i/>
        <sz val="10"/>
        <rFont val="Times New Roman"/>
        <family val="1"/>
        <charset val="204"/>
      </rPr>
      <t>(Договір гарантії від 28.12.2001 № 101-04/30)</t>
    </r>
  </si>
  <si>
    <t>АТ "Укрексімбанк" (00032112)  (Позика № 8727, Договір від 26.06.2017 №13010-05/77) **</t>
  </si>
  <si>
    <t>ПАТ "Укрексімбанк" (00032112) (Угода № 9254, Дод. договір від 07.06.2021№ 1/13010-05/77-1) **</t>
  </si>
  <si>
    <t>ПАТ "Мегабанк" (09804119) (Фін угода від 24.12.2017 FI №82.844, Угода субф від 29.09.2017 №13010-05/122)</t>
  </si>
  <si>
    <t>КП "Житомирводоканал" (03344065) МБРР
(Угода від 30.11.2014 № 13010-05/92)</t>
  </si>
  <si>
    <t>КП "Житомирводоканал" (03344065) ФЧТ
(Угода від 20.11.2014 № 13010-05/91)</t>
  </si>
  <si>
    <t>ОКВП "Дніпро-Кіровоград"  (03346822)  МБРР
(Угода від 20.11.2014 № 13010-05/97)</t>
  </si>
  <si>
    <t>ОКВП "Дніпро-Кіровоград" (03346822) ФЧТ
(Угода від 20.11.2014 № 13010-05/98)</t>
  </si>
  <si>
    <t>КП "Тернопільводоканал" (03353845) МБРР
(Угода від 20.11.2014 № 13010-05/95)</t>
  </si>
  <si>
    <t>КП "Тернопільводоканал" (03353845) ФЧТ
(Угода від 20.11.2014 № 13010-05/96)</t>
  </si>
  <si>
    <t xml:space="preserve">КП "Тернопільміськкомуненерго"(14034534)МБРР
(Договір про субкр. від 18.08.2016 № 13010-05/79) </t>
  </si>
  <si>
    <t xml:space="preserve">КП "Тернопільміськкомуненерго" (14034534) ФЧТ
(Договір про субкр. від 18.08.2016 № 13010-05/80)  </t>
  </si>
  <si>
    <t>КП "Харківводоканал" (03361715) МБРР
(Угода від 20.11.2014 № 13010-05/94)</t>
  </si>
  <si>
    <t>КП "Харківводоканал" (03361715) ФЧТ
(Угода від 20.11.2014 № 13010-05/93)</t>
  </si>
  <si>
    <t>КП "Харківські теплові мережі" (31557119) МБРР
(Угода від 20.11.2014 № 13010-05/103)</t>
  </si>
  <si>
    <t>КП "Харківські теплові мережі" (31557119) ФЧТ
(Угода від 20.11.2014 № 13010-05/104)</t>
  </si>
  <si>
    <t>МКП "Херсонтеплоенерго" (31653320) МБРР
(Угода від 20.11.2014 № 13010-05/105)</t>
  </si>
  <si>
    <t>МКП "Херсонтеплоенерго" (31653320) ФЧТ
(Угода від 21.11.2014 № 13010-05/106)</t>
  </si>
  <si>
    <t>ПРАТ "АК "Київводоканал" (03327664) МБРР
(Угода від 04.12.2014 № 13010-05/128)</t>
  </si>
  <si>
    <t>ПРАТ "АК "Київводоканал" (03327664)  ФЧТ
(Угода від 04.12.2014 № 13010-05/129)</t>
  </si>
  <si>
    <r>
      <t xml:space="preserve">КП "Водопостачання" м. Вознесенська  (33321803)
</t>
    </r>
    <r>
      <rPr>
        <i/>
        <sz val="10"/>
        <rFont val="Times New Roman"/>
        <family val="1"/>
        <charset val="204"/>
      </rPr>
      <t>(Угода від 13.08.2010 № 28010-02/97)</t>
    </r>
  </si>
  <si>
    <r>
      <t xml:space="preserve">Балтська міська рада  (04056954)
</t>
    </r>
    <r>
      <rPr>
        <i/>
        <sz val="10"/>
        <rFont val="Times New Roman"/>
        <family val="1"/>
        <charset val="204"/>
      </rPr>
      <t>(Угода від 01.02.2010 № 1/193)</t>
    </r>
  </si>
  <si>
    <r>
      <t>ПАТ "Укргідроенерго" (20588716) (Угода №</t>
    </r>
    <r>
      <rPr>
        <b/>
        <sz val="10"/>
        <color rgb="FF000000"/>
        <rFont val="Times New Roman"/>
        <family val="1"/>
        <charset val="204"/>
      </rPr>
      <t>9284</t>
    </r>
    <r>
      <rPr>
        <sz val="10"/>
        <color rgb="FF000000"/>
        <rFont val="Times New Roman"/>
        <family val="1"/>
        <charset val="204"/>
      </rPr>
      <t>, 
 договір від 10.09.2021 № 13010-05/422) **</t>
    </r>
  </si>
  <si>
    <r>
      <t xml:space="preserve">ПРАТ "Укргідроенерго" (20588716)  ЄБРР
(Угода від 29.09.2011 № </t>
    </r>
    <r>
      <rPr>
        <b/>
        <sz val="10"/>
        <rFont val="Times New Roman"/>
        <family val="1"/>
        <charset val="204"/>
      </rPr>
      <t>40518</t>
    </r>
    <r>
      <rPr>
        <sz val="10"/>
        <rFont val="Times New Roman"/>
        <family val="1"/>
        <charset val="204"/>
      </rPr>
      <t>, 
Субкредитна угода від 16.05.2012 № 15010-03/56)</t>
    </r>
  </si>
  <si>
    <r>
      <t xml:space="preserve">ПРАТ "Укргідроенерго" (20588716)  ЄБРР **
(Угода від 30.12.2015 № </t>
    </r>
    <r>
      <rPr>
        <b/>
        <sz val="10"/>
        <rFont val="Times New Roman"/>
        <family val="1"/>
        <charset val="204"/>
      </rPr>
      <t>47947</t>
    </r>
    <r>
      <rPr>
        <sz val="10"/>
        <rFont val="Times New Roman"/>
        <family val="1"/>
        <charset val="204"/>
      </rPr>
      <t>, 
Субкредитна угода від 30.12.2015 № 13010-05/171)</t>
    </r>
  </si>
  <si>
    <r>
      <t xml:space="preserve">ПАТ "Донбасенерго" (23343582)   ЄБРР
</t>
    </r>
    <r>
      <rPr>
        <i/>
        <sz val="10"/>
        <rFont val="Times New Roman"/>
        <family val="1"/>
        <charset val="204"/>
      </rPr>
      <t>(Угода від 11.12.1996 № 497)</t>
    </r>
  </si>
  <si>
    <t>КП "Дніпропетровський метрополітен" (21927215) (Дніпр. міська рада) ЄІБ (Кред. угода від 25.10.2013  № 81.423, Субкр.угода від 27.06.2014 №13010-05/57)</t>
  </si>
  <si>
    <r>
      <t xml:space="preserve">КП "Харківський метрополітен" (04805918)
(Кредитна угода від 11.12.2017 № </t>
    </r>
    <r>
      <rPr>
        <b/>
        <sz val="10"/>
        <rFont val="Times New Roman"/>
        <family val="1"/>
        <charset val="204"/>
      </rPr>
      <t>46411</t>
    </r>
    <r>
      <rPr>
        <sz val="10"/>
        <rFont val="Times New Roman"/>
        <family val="1"/>
        <charset val="204"/>
      </rPr>
      <t>) 
Угода від 27.09.2019 № 13010-05/153</t>
    </r>
  </si>
  <si>
    <r>
      <t xml:space="preserve">АТ "Українська залізниця" (40075815) ЄБРР **
(Кредитна угода від 30.12.2017 № </t>
    </r>
    <r>
      <rPr>
        <b/>
        <sz val="10"/>
        <rFont val="Times New Roman"/>
        <family val="1"/>
        <charset val="204"/>
      </rPr>
      <t>45782</t>
    </r>
    <r>
      <rPr>
        <sz val="10"/>
        <rFont val="Times New Roman"/>
        <family val="1"/>
        <charset val="204"/>
      </rPr>
      <t>, Договір від 22.06.2020 № 13010-05/125, Гар.угода від 30.12.2017)</t>
    </r>
  </si>
  <si>
    <r>
      <t xml:space="preserve">АТ "Укрзалізниця" (40075815)  ЄІБ **
(Фін.угода від 07.05.2014 № </t>
    </r>
    <r>
      <rPr>
        <b/>
        <sz val="10"/>
        <rFont val="Times New Roman"/>
        <family val="1"/>
        <charset val="204"/>
      </rPr>
      <t>81.421</t>
    </r>
    <r>
      <rPr>
        <sz val="10"/>
        <rFont val="Times New Roman"/>
        <family val="1"/>
        <charset val="204"/>
      </rPr>
      <t>, 
дог. від 17.07.2014 № 13010-05/62)</t>
    </r>
  </si>
  <si>
    <r>
      <t xml:space="preserve">ДП "НАЕК "Енергоатом" (24584661) ЄБРР **
(Угода № </t>
    </r>
    <r>
      <rPr>
        <b/>
        <sz val="10"/>
        <rFont val="Times New Roman"/>
        <family val="1"/>
        <charset val="204"/>
      </rPr>
      <t>42086</t>
    </r>
    <r>
      <rPr>
        <sz val="10"/>
        <rFont val="Times New Roman"/>
        <family val="1"/>
        <charset val="204"/>
      </rPr>
      <t>,  №13010-05/109 від 20.11.2014)</t>
    </r>
  </si>
  <si>
    <t>ДП "НАЕК "Енергоатом" (24584661) ЄСАЕ
№ 13010-05/95 від 18.09.2015</t>
  </si>
  <si>
    <t>АТ “Вест файнест енд кредит банк" (34575675) (Фінансова угода від 28.12.2015 № 85.055, Угода про субфінансув. від 24.12.2021 № 13110-05/586)</t>
  </si>
  <si>
    <t>Львів КП"Зелене місто" 
(ЄІБ  Дог. від 05.10.2022 №13010-05/155)</t>
  </si>
  <si>
    <t>ПАТ "НЕК "Укренерго" (00100227) КфВ
(Кредитна угода від 30.12.2011
(Субк.уг.від 10.07.2012 № 15010-03/77)</t>
  </si>
  <si>
    <r>
      <t xml:space="preserve">ПАТ "НЕК "Укренерго"  ** ЄБРР
(Кредитна угода від 30.07.2019 № </t>
    </r>
    <r>
      <rPr>
        <b/>
        <sz val="10"/>
        <rFont val="Times New Roman"/>
        <family val="1"/>
        <charset val="204"/>
      </rPr>
      <t>49235</t>
    </r>
    <r>
      <rPr>
        <sz val="10"/>
        <rFont val="Times New Roman"/>
        <family val="1"/>
        <charset val="204"/>
      </rPr>
      <t>, 
Договір від 16.06.2020  № 13010-05/123)</t>
    </r>
  </si>
  <si>
    <t>ПАТ "НЕК "Укренерго" **
КфВ від 30.12.2022 № 13110-05/193</t>
  </si>
  <si>
    <r>
      <t xml:space="preserve">Фонд розвитку підприємництва (21662099) КфВ
</t>
    </r>
    <r>
      <rPr>
        <i/>
        <sz val="10"/>
        <rFont val="Times New Roman"/>
        <family val="1"/>
        <charset val="204"/>
      </rPr>
      <t>(Договір позики від 29.12.2012 № 15010-03/154)</t>
    </r>
  </si>
  <si>
    <r>
      <t xml:space="preserve">Фонд розвитку підприємництва (21662099) КфВ
</t>
    </r>
    <r>
      <rPr>
        <i/>
        <sz val="10"/>
        <rFont val="Times New Roman"/>
        <family val="1"/>
        <charset val="204"/>
      </rPr>
      <t>(Договір субкред. від 14.05.2013 № 15010-03/56)</t>
    </r>
  </si>
  <si>
    <t>Фонд розвитку підприємництва (21662099) КфВ 
(Договір субкр. від 16.11.2022 № 13110-05/166)</t>
  </si>
  <si>
    <t>КП "Одесміськелектротранс"
(ЄІБ 85.103  Дог.№13010-05/167)</t>
  </si>
  <si>
    <t>Усього по кредитах, залучених державою:</t>
  </si>
  <si>
    <t>Разом прострочена заборгованість перед державою за кредитами, залученими державою та під державні гарантії:</t>
  </si>
  <si>
    <t>Заборгованість суб'єктів господарювання, стосовно яких проведено державну реєстрацію припинення юридичної особи в результаті її ліквідації:</t>
  </si>
  <si>
    <t xml:space="preserve">Відкрите акціонерне сільськогосподарське, риболовецько-промислове, торгово-підприємницьке товариство "Агрофірма Славутич" (02798255) (Угода від 29.07.97 № 2101/22 ) </t>
  </si>
  <si>
    <t>ВАТ "Сілур" (00191046) (Угода від 31.03.1993 
№ 5/0810/4976)</t>
  </si>
  <si>
    <t>ЗАТ "Стальметиз" ім. Ф.Е.Дзержинського (00191276) (Угода від 31.03.1993 №5/0810/4788)</t>
  </si>
  <si>
    <t>АТ "Епос - Холдінг" (00307052) (Угода від 26.02.1993 
№ 5/0810/3266(1049))</t>
  </si>
  <si>
    <t>ВАТ "Львівагрореммашпостач" (00913597) (Угода від 02.05.1997 № 2101/15)</t>
  </si>
  <si>
    <t>ВАТ "Надвірнянський лісокомбінат" (00274358) (Угода від 27.10.1994 № 5/0810/5625)</t>
  </si>
  <si>
    <t>ВНО "Укрптахопром" (00858792) (Угода від 15.10.1996 № 7/04-113)</t>
  </si>
  <si>
    <t>ЗАТ "Світанок</t>
  </si>
  <si>
    <t>ЗАТ “Сумикамволь” (00308117) (Угода від 26.02.1993 № 5/0810/3266(5049))</t>
  </si>
  <si>
    <t>КП "Фірма Маріам - А" (22915852) (Угода від 18.09.1996 № 23)</t>
  </si>
  <si>
    <t>КПДТФ "Дніпрянка" (00307164) 
(Угода від 26.02.1993 № 5/0810/3266(3049))</t>
  </si>
  <si>
    <t>АТ "Кріопром" (03001885)</t>
  </si>
  <si>
    <t>ТОВ "Кріогенні технології" (25388413) (Угода від 10.09.1998 № 22-04/8)</t>
  </si>
  <si>
    <t>ТОВ "Харківська Регіональна Лізінгова компанія" (25186388) с/г техн. (Південмаш)</t>
  </si>
  <si>
    <t>ТОВ "Харківська Регіональна Лізінгова компанія" (25186388) с/г техн.(ХТЗ)</t>
  </si>
  <si>
    <t>ПФ "Софія Київська" (21465430) (Угода від 25.03.1992 № 5/0810/6594)</t>
  </si>
  <si>
    <t>Спільно українсько-французьке підприємство "Дако" (21386883), (Угода від 12.11.1997 № 27-/01-158) ВСП Агрофірма "Вікторія" СУФП "Дако",                            ВСП Агрофірма "Уманська МТС" СУФП "Дако", ВСП Агрофірма "Вереміївська машино-технологічна станція" СУФП "Дако", ВСП Агрофірма "Лівобережна" СУФП "Дако", ВСП Агрофірма "Світанок" СУФП "Дако"</t>
  </si>
  <si>
    <t>СП "Ратай" (19343180) (Угода від 06.03.1996 № 4)</t>
  </si>
  <si>
    <t>СП "Укрінтерцукор"(20036069) (Угода від 25.03.1992 № 5/0810/5694, угода від 19.01.1995 № 76-ВК)</t>
  </si>
  <si>
    <t>КП Фірма “Атон”, Транснаціональна корпорація "Атон" (02752767) (Угода від 27.02.1992)</t>
  </si>
  <si>
    <t>ХК "Реле та автоматика" (00214853) 
(Угода від 11.12.1992 № 5/0810/5149 (5155))</t>
  </si>
  <si>
    <t>Корпорація "Украгропромбіржа" (16286412) 
(Угода від 26.03.1996 №18/01-122, угода від 23.03.1996 (15-% кредит)</t>
  </si>
  <si>
    <t>УЗТФ "Біомед" (13672422) (Угода від 08.04.1993 № 5/0810/4000, угода від 08.04.1993 № 5/0810/4624, угода від 08.04.1993 № 5/0810/4636, угода від 14.04.1993 № 5/0810/4740, угода від 25.06.1993 № 5/0810/5098, угода від 13.04.1993 № 5/0810/5235, угода від 21.03.1993 № 5/0810/5676)</t>
  </si>
  <si>
    <t xml:space="preserve">Інженерно - технічний центр "Сумиагротранс" </t>
  </si>
  <si>
    <t>34 020 783,75*</t>
  </si>
  <si>
    <t xml:space="preserve">Інженерно-технічний центр "Сумиоблагротехсервіс", </t>
  </si>
  <si>
    <t>Міжрайонний торговий будинок "Агротехсервіс"</t>
  </si>
  <si>
    <r>
      <t xml:space="preserve">ЗАТ "Одеська кукурудза" (22457303)
</t>
    </r>
    <r>
      <rPr>
        <i/>
        <sz val="10"/>
        <rFont val="Times New Roman"/>
        <family val="1"/>
        <charset val="204"/>
      </rPr>
      <t>(Позика МБРР від 28.09.1995 № 3891,
Договір про надання субкредиту від 04.07.1996)</t>
    </r>
  </si>
  <si>
    <r>
      <t xml:space="preserve">ВАТ АБ "Донвуглекомбанк" (09804355)
</t>
    </r>
    <r>
      <rPr>
        <i/>
        <sz val="10"/>
        <rFont val="Times New Roman"/>
        <family val="1"/>
        <charset val="204"/>
      </rPr>
      <t>(Позика МБРР від 11.07.1996 № 4016)</t>
    </r>
  </si>
  <si>
    <r>
      <t xml:space="preserve">ЗАТ "Гібрид-С" (22154040)
</t>
    </r>
    <r>
      <rPr>
        <i/>
        <sz val="10"/>
        <rFont val="Times New Roman"/>
        <family val="1"/>
        <charset val="204"/>
      </rPr>
      <t>(Договір про надання субкредиту від 04.07.1996)</t>
    </r>
  </si>
  <si>
    <r>
      <t>КП "Городок" м. Балта</t>
    </r>
    <r>
      <rPr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(34982517)</t>
    </r>
    <r>
      <rPr>
        <i/>
        <sz val="10"/>
        <rFont val="Times New Roman"/>
        <family val="1"/>
        <charset val="204"/>
      </rPr>
      <t xml:space="preserve">
(Договір від 29.12.2009 № 28010-02/145) (солідарна відповідальність з Балтською міською радою)</t>
    </r>
  </si>
  <si>
    <r>
      <t xml:space="preserve">ЗАТ "Ворскла" (22593472)
</t>
    </r>
    <r>
      <rPr>
        <i/>
        <sz val="10"/>
        <rFont val="Times New Roman"/>
        <family val="1"/>
        <charset val="204"/>
      </rPr>
      <t xml:space="preserve">(Угода від 28.09.1995  № 3891) </t>
    </r>
  </si>
  <si>
    <t>Разом заборгованість суб'єктів господарювання, стосовно яких проведено державну реєстрацію припинення юридичної особи в результаті її ліквідації:</t>
  </si>
  <si>
    <t>Разом прострочена заборгованість перед державним бюджетом за кредитами залученими державою та під державні гарантії:</t>
  </si>
  <si>
    <t>Довідково:</t>
  </si>
  <si>
    <t>* - заборгованість підприємств, по яких проведено державну реєстрацію припинення юридичної особи в результаті її ліквідації, відображено в сумі заборгованості підприємств, що мають солідарну відповідальність з ними.</t>
  </si>
  <si>
    <t>*</t>
  </si>
  <si>
    <r>
      <t xml:space="preserve">АТ "Агросоюз" (23238321) </t>
    </r>
    <r>
      <rPr>
        <i/>
        <sz val="10"/>
        <rFont val="Times New Roman"/>
        <family val="1"/>
        <charset val="204"/>
      </rPr>
      <t>(солідарна відповідальність з Київською обласною державною адміністрацією)</t>
    </r>
  </si>
  <si>
    <r>
      <t xml:space="preserve">ТОВ ФІРМА «Геснерія-Центр» (23374387)                                        </t>
    </r>
    <r>
      <rPr>
        <i/>
        <sz val="10"/>
        <rFont val="Times New Roman"/>
        <family val="1"/>
        <charset val="204"/>
      </rPr>
      <t>(солідарна відповідальність з ВАТ  Укрімпекс" )</t>
    </r>
  </si>
  <si>
    <r>
      <t xml:space="preserve">ТОВ НВК ФІРМА "Геснерія ЛТД" (19087423)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</si>
  <si>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 xml:space="preserve">АТЗТ "Асоціація дитячого харчування" (24427476)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</si>
  <si>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 xml:space="preserve"> ВАТ "Херсонський консервний завод дитячого харчування ім. 8 березня" (05529573)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</si>
  <si>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>ВАТ "Луганський облагротехсервіс" (00914616)</t>
    </r>
    <r>
      <rPr>
        <i/>
        <sz val="10"/>
        <rFont val="Times New Roman"/>
        <family val="1"/>
        <charset val="204"/>
      </rPr>
      <t xml:space="preserve"> (солідарна відповідальність з Луганською обласною державною адміністрацією)</t>
    </r>
  </si>
  <si>
    <r>
      <t xml:space="preserve">ВАТ Фірма "Агромашсервіскомплект" (20408967)  </t>
    </r>
    <r>
      <rPr>
        <i/>
        <sz val="10"/>
        <rFont val="Times New Roman"/>
        <family val="1"/>
        <charset val="204"/>
      </rPr>
      <t>(солідарна відповідальність з Житомирською обласною державною адміністрацією)</t>
    </r>
  </si>
  <si>
    <r>
      <t xml:space="preserve">ТОВ "Надіяагроком" </t>
    </r>
    <r>
      <rPr>
        <i/>
        <sz val="10"/>
        <rFont val="Times New Roman"/>
        <family val="1"/>
        <charset val="204"/>
      </rPr>
      <t>(Угода про реструктурування Украгробіржа (ТОВ "Надіяагроком") від 31.12.2003 №130-04/163)</t>
    </r>
  </si>
  <si>
    <r>
      <t>ТОВ "Верховина"</t>
    </r>
    <r>
      <rPr>
        <i/>
        <sz val="10"/>
        <rFont val="Times New Roman"/>
        <family val="1"/>
        <charset val="204"/>
      </rPr>
      <t>(Угода про реструктурування Украгробіржа (ТОВ "Верховина") від 31.12.2003 №130-04/155)</t>
    </r>
  </si>
  <si>
    <r>
      <t xml:space="preserve">ТОВ "Царекостянтинівська МТС"                                                                 </t>
    </r>
    <r>
      <rPr>
        <i/>
        <sz val="10"/>
        <rFont val="Times New Roman"/>
        <family val="1"/>
        <charset val="204"/>
      </rPr>
      <t>(Угода про реструктурування Украгробіржа (ТОВ "Царекостянтинівська МТС") від 31.12.2003 №130-04/175)</t>
    </r>
  </si>
  <si>
    <r>
      <t xml:space="preserve">ВАТ Кам'янське під-во "Агрохім"                                 </t>
    </r>
    <r>
      <rPr>
        <i/>
        <sz val="10"/>
        <rFont val="Times New Roman"/>
        <family val="1"/>
        <charset val="204"/>
      </rPr>
      <t>(Угода про реструктурування Украгробіржа (ВАТ Кам'янське під-во "Агрохім") від 31.12.2003 №130-04/174)</t>
    </r>
  </si>
  <si>
    <t>** - кредит, залучений під державну гарантію.</t>
  </si>
  <si>
    <t>ЗАТВЕРДЖЕНО</t>
  </si>
  <si>
    <t>Наказ Міністерства фінансів України</t>
  </si>
  <si>
    <t>від 30.01.2018 № 41</t>
  </si>
  <si>
    <t xml:space="preserve">Звіт про прострочену заборгованість суб'єктів господарювання перед державою за кредитами (позиками), залученими під державні гарантії </t>
  </si>
  <si>
    <t>АТ АКБ "Львів"(09801546) (Договір про надання держгарантії на портфельній основі  від 14.07.2023 №13110-05/105)</t>
  </si>
  <si>
    <t>АТ АКБ "Львів"(09801546)  (Договір про надання держгарантії на портфельній основі  від 31.03.2022 №13110-05/41)</t>
  </si>
  <si>
    <t>АТ “Піреус банк МКБ” (20034231) (Договір про надання держгарантії на портфельній основі   від 03.12.2021 №13110-05/562)</t>
  </si>
  <si>
    <t>АТ «КРЕДОБАНК» (09807862) (Договір про надання держгарантії на портфельній основі від 04.04.2022 №13110-05/47)</t>
  </si>
  <si>
    <t>ПАТ "МТБ БАНК"(21650966)  (Договір про надання держгарантії на портфельній основі від 03.12.2021  №13110-05/552)</t>
  </si>
  <si>
    <t>ПАТ "ПУМБ"(14282829)  (Договір про надання держгарантії на портфельній основі від 04.07.2023 №13110-05/51)</t>
  </si>
  <si>
    <t>ПАТ "ПУМБ"(14282829) (Договір про надання держгарантії на портфельній основі від 04.07.2023 №13110-05/97)</t>
  </si>
  <si>
    <t>Періодичність: квартальна</t>
  </si>
  <si>
    <t>ДП "Харківське конструкторське бюро з машинобудування ім. О.О. Морозова"( 14310299)   (Договір від 29.12.2023 №13110-05/279</t>
  </si>
  <si>
    <t xml:space="preserve">Казене підприємство "Науково-виробничий комплекс "ІСКРА"(ЄДРПОУ 14313866) Договір від 29.12.2023 № 13110-05/281 . Держгарант від 29.12.2023 №13110-05/282 </t>
  </si>
  <si>
    <r>
      <t xml:space="preserve">ПП "Югторг-М" </t>
    </r>
    <r>
      <rPr>
        <i/>
        <sz val="10"/>
        <rFont val="Times New Roman"/>
        <family val="1"/>
        <charset val="204"/>
      </rPr>
      <t>(Угода про реструктурування Украгробіржа  (ПП "Югторг-М") від 25.12.2003 №130-04/146)</t>
    </r>
  </si>
  <si>
    <r>
      <t xml:space="preserve">СГ "Славутич" </t>
    </r>
    <r>
      <rPr>
        <i/>
        <sz val="10"/>
        <rFont val="Times New Roman"/>
        <family val="1"/>
        <charset val="204"/>
      </rPr>
      <t>( Угода про реструктурування Украгробіржа (СГ "Славутич") від 31.12.2003 №130-04/191)</t>
    </r>
  </si>
  <si>
    <r>
      <t>ВАТ "Іванівське РТП" (</t>
    </r>
    <r>
      <rPr>
        <i/>
        <sz val="10"/>
        <rFont val="Times New Roman"/>
        <family val="1"/>
        <charset val="204"/>
      </rPr>
      <t xml:space="preserve">Угода про реструктурування Украгробіржа від 31.12.03 №130-04/169) </t>
    </r>
  </si>
  <si>
    <r>
      <t xml:space="preserve">ТОВ "Жовтнева МТС" </t>
    </r>
    <r>
      <rPr>
        <i/>
        <sz val="10"/>
        <rFont val="Times New Roman"/>
        <family val="1"/>
        <charset val="204"/>
      </rPr>
      <t>(Угода про реструктурування Украгробіржа (ТОВ "Жовтнева МТС") від 31.12.2003 №130-04/168)</t>
    </r>
  </si>
  <si>
    <r>
      <t xml:space="preserve">ТОВ "Агрофірма "Мир-Сем і К" </t>
    </r>
    <r>
      <rPr>
        <i/>
        <sz val="10"/>
        <rFont val="Times New Roman"/>
        <family val="1"/>
        <charset val="204"/>
      </rPr>
      <t>(Угода про реструктурування Украгробіржа (ТОВ "Агрофірма "Мир-Сем і К") від 31.12.2003 №130-04/176)</t>
    </r>
  </si>
  <si>
    <r>
      <t xml:space="preserve">ТОВ "Юрчиха"(31399752) </t>
    </r>
    <r>
      <rPr>
        <i/>
        <sz val="10"/>
        <rFont val="Times New Roman"/>
        <family val="1"/>
        <charset val="204"/>
      </rPr>
      <t>(Угода про реструктурування Украгробіржа (ТОВ "Юрчиха") від 31.12.2003 №130-04/173)</t>
    </r>
  </si>
  <si>
    <t>КП "Муніципальна компанія поводження з відходами" ХМР (30990215) МБРР (Угода від 20.11.2014 № №13010-05/90)</t>
  </si>
  <si>
    <t>КП "Муніципальна компанія поводження з відходами" ХМР (30990215) ФЧТ (Угода від 20.11.2014 № 13010-05/89)</t>
  </si>
  <si>
    <r>
      <t xml:space="preserve">ПАТ "Укргідроенерго" (20588716) (Угода TF0B </t>
    </r>
    <r>
      <rPr>
        <b/>
        <sz val="10"/>
        <rFont val="Times New Roman"/>
        <family val="1"/>
        <charset val="204"/>
      </rPr>
      <t>5994</t>
    </r>
    <r>
      <rPr>
        <sz val="10"/>
        <rFont val="Times New Roman"/>
        <family val="1"/>
        <charset val="204"/>
      </rPr>
      <t>, 
договір від 10.09.2021 № 13010-05/421) **</t>
    </r>
  </si>
  <si>
    <t>ПАТ "НЕК "Укренерго" **
Фінансова угода від 24.05.2018 № 87.554, 
Договір про погашення від 24.06.2020 №13010-05/128)</t>
  </si>
  <si>
    <r>
      <t xml:space="preserve">ПАТ "НЕК "Укренерго"ЄБРР,
(Кредитна угода від 13.12.2022 № </t>
    </r>
    <r>
      <rPr>
        <b/>
        <sz val="10"/>
        <rFont val="Times New Roman"/>
        <family val="1"/>
        <charset val="204"/>
      </rPr>
      <t>54138</t>
    </r>
    <r>
      <rPr>
        <sz val="10"/>
        <rFont val="Times New Roman"/>
        <family val="1"/>
        <charset val="204"/>
      </rPr>
      <t xml:space="preserve">, 
Договір погашення від 30.12.2022 №13110-05/194 </t>
    </r>
  </si>
  <si>
    <t xml:space="preserve">АТ "Укрзалізниця"(Фінансова угода від 19.12.2016 № 81.843) (Субкред. договір від 27.11.2023 №13110-05/210) </t>
  </si>
  <si>
    <t>АТ «Укрзалізниця» (Угода від 09.06.2023 № 51450, 
Дог. про порядок погашення від 23.11.2023 № 13110-05/208)</t>
  </si>
  <si>
    <t>Державне агентство відновлення та розвитку інфраструктури України (Держагенство України) (ЄДРПОУ 37641918) Субкредитний договор від 08.09.2023 № 13110-05/130</t>
  </si>
  <si>
    <t>АТ "Банк Альянс" (14360506)                                 
(Договір про надання держгарантії на портфельній основі  від 04.04.2022 №13110-05/45)</t>
  </si>
  <si>
    <t>АТ «АГРОПРОСПЕРІС БАНК»  (35590956)       
(Договір про надання держгарантії на портфельній основі  від 31.03.2022 №13110-05/44)</t>
  </si>
  <si>
    <t>АТ «КРЕДІ АГРІКОЛЬ БАНК»(14361575)           
(Договір про надання держгарантії на портфельній основі  від 04.04.2022 №13110-05/46)</t>
  </si>
  <si>
    <t>АТ “ТАСКОМБАНК” (09806443)                          
(Договір про надання держгарантії на портфельній основі  від 03.12.2021 №13110-05/563)</t>
  </si>
  <si>
    <t>АТ "ПроКредит Банк" (21677333)             
(Договір про надання держгарантії на портфельній основі  від 04.04.2022 №13110-05/49)</t>
  </si>
  <si>
    <t>АТ "ПроКредит Банк" (21677333)                 
(Договір про надання держгарантії на портфельній основі  від 04.07.2023 №13110-05/94)</t>
  </si>
  <si>
    <t>АТ "Райффайзен Банк" (14305909)                       
(Договір про надання держгарантії на портфельній основі від 04.04.2022 №13110-05/52)</t>
  </si>
  <si>
    <t>АТ «БАНК КРЕДИТ ДНІПРО»(14352406)            
(Договір про надання держгарантії на портфельній основі від 04.04.2022 №13110-05/53)</t>
  </si>
  <si>
    <t>ПАТ “Банк Восток” (26237202)                          
(Договір про надання держгарантії на портфельній основі   від 31.03.2022 №13110-05/43)</t>
  </si>
  <si>
    <t>ПАТ "МТБ БАНК" (21650966)                           
(Договір про надання держгарантії на портфельній основі від 31.03.2022 №13110-05/42)</t>
  </si>
  <si>
    <t>ПАТ "МТБ БАНК"(21650966)                            
(Договір про надання держгарантії на портфельній основі від 04.07.2023 №13110-05/96)</t>
  </si>
  <si>
    <t>АТ "Правекс Банк" (14360920)                       
(Договір про надання держгарантії на портфельній основі  від 30.05.2022 №13110-05/88)</t>
  </si>
  <si>
    <r>
      <t xml:space="preserve">ВАТ "Прикарпатський меблевий комбінат" (00274312) </t>
    </r>
    <r>
      <rPr>
        <i/>
        <sz val="10"/>
        <rFont val="Times New Roman"/>
        <family val="1"/>
        <charset val="204"/>
      </rPr>
      <t>(солідарна відповідальність з 
ЛПО "Прикарпатліс", ХК "Прикарпатліс", 
ВАТ "Івано-Франківська меблева фабрика")</t>
    </r>
  </si>
  <si>
    <r>
      <t xml:space="preserve">ВАТ "Івано-Франківська меблева фабрика" (00274329)  
</t>
    </r>
    <r>
      <rPr>
        <i/>
        <sz val="10"/>
        <rFont val="Times New Roman"/>
        <family val="1"/>
        <charset val="204"/>
      </rPr>
      <t>(солідарна відповідальність з 
ЛПО "Прикарпатліс", ХК "Прикарпатліс", 
ВАТ "Прикарпатський меблевий комбінат")</t>
    </r>
  </si>
  <si>
    <r>
      <t xml:space="preserve">ВАТ "Агропромінвест" (23935236) - (Угода від 20.09.1996 № 2101/20) </t>
    </r>
    <r>
      <rPr>
        <i/>
        <sz val="10"/>
        <rFont val="Times New Roman"/>
        <family val="1"/>
        <charset val="204"/>
      </rPr>
      <t>солідарна відповідальність з</t>
    </r>
  </si>
  <si>
    <t>УО "Укрфармація" (02012409)                                                          (Угода від 09.08.1994)</t>
  </si>
  <si>
    <t>*** - уточнення сум заборгованості КП "Вінницяміськтеплоенерго" (Угода від 20.11.2014 №13010-05/100) згідно з листом МФУ від 19.04.2024 № 19040-08-5/12816</t>
  </si>
  <si>
    <t>ВАТ "Украгротех" (24258915) (Угода від 28.05.1997      № 2101/13)</t>
  </si>
  <si>
    <t>Концерн радіомовлення, радіозв'язку та телебачення  (01190043)
(Договір від 28.12.2021 №13110-05/588)</t>
  </si>
  <si>
    <t>КП "Дніпропетровський метрополітен" (21927215) (Дніпропетровська МР, (26510514))   ЄБРР (Кред.уг.від 27.07.2012  № 41614, Суб.уг. 21.12.2012 №15010-03/138)</t>
  </si>
  <si>
    <t>ПАТ НАК"Нафтогаз України" (20077720) ** (Договір від 23.09.2022 № 13110-05/149, Кр.угода від 14.06.2022 № 53626, Дог.гарантії від 07.09.2022)</t>
  </si>
  <si>
    <r>
      <t xml:space="preserve">ВАТ"Херсонський бавовняний комбінат"(00306710)  </t>
    </r>
    <r>
      <rPr>
        <i/>
        <sz val="10"/>
        <rFont val="Times New Roman"/>
        <family val="1"/>
        <charset val="204"/>
      </rPr>
      <t>Дог. від 25.09.2006 №28000-04/113, Акт прийому-передачі від 27.09.2006 №4 (ПКМУ від 15.03.2006 № 315)</t>
    </r>
  </si>
  <si>
    <t>ДП "Агентство з реструктуризації заборг. підприємств агропромислового комплексу" (32491316) (Уг.від 21.07.1993 (Головхлібопродукт) (lim 93), уг.від 04.03.1994 № 94 (Головкомбікорм) (lim 94), уг.від 29.12.1995 (взаємозалік), від 29.12.1995 (Хліб України lim 96)</t>
  </si>
  <si>
    <t>Державне агентство резерву України (37472392) (Уг.про уступку права вимоги від 03.12.2003 № 130-04/111 (Украгропромбіржа), уг.про уступку права вимоги від 28.11.2003 № 130-04/108 (Украгробіржа), уг.про уступку права вимоги від 28.11.2003 № 130-04/109 (Украгротехсервіс))</t>
  </si>
  <si>
    <t xml:space="preserve">Концерн "Південриба" (00473017), (Угода від 15.07.1994 № 17/01-97) АТ "Південриббуд" </t>
  </si>
  <si>
    <r>
      <t xml:space="preserve">Спільне українсько-американське підприємство в формі ТОВ "Корпорація "Агродон" (23117880) </t>
    </r>
    <r>
      <rPr>
        <i/>
        <sz val="10"/>
        <rFont val="Times New Roman"/>
        <family val="1"/>
        <charset val="204"/>
      </rPr>
      <t>Дог.від 25.09.2006 №28000-04/102, Акт прийому-передачі від 11.08.2006 №3 (ПКМУ від 15.03.2006 № 315)</t>
    </r>
  </si>
  <si>
    <r>
      <t xml:space="preserve">Луганська обласна державна адміністрація (00022450) (Угода від 22.05.1997 № 2101/10) </t>
    </r>
    <r>
      <rPr>
        <i/>
        <sz val="10"/>
        <rFont val="Times New Roman"/>
        <family val="1"/>
        <charset val="204"/>
      </rPr>
      <t>(солідарна відповідальність з ВАТ "Луганський облагротехсервіс")</t>
    </r>
  </si>
  <si>
    <t>ПАТ "Державна продовольчо-зернова корпорація України" (37243279) (Договір від 28.12.2012 № 15010-03/147)</t>
  </si>
  <si>
    <r>
      <t xml:space="preserve">ЗАТ "Світанок" 
</t>
    </r>
    <r>
      <rPr>
        <i/>
        <sz val="10"/>
        <rFont val="Times New Roman"/>
        <family val="1"/>
        <charset val="204"/>
      </rPr>
      <t>(солідарна відповідальність за ВАТ "Агропромінвест" )</t>
    </r>
  </si>
  <si>
    <t>GBP</t>
  </si>
  <si>
    <t>Укрексімбанк (Мінфін,АТ ВЕСТ Файненс енд Кредит Банк,Банк Альянс)  1тр.,ЄІБ 82.844, (05/145, 05/149)</t>
  </si>
  <si>
    <t>Укрексімбанк (Мінфін,АТ ВЕСТ Файненс енд Кредит Банк,АТ ТАСКОМБанк)  2тр.,ЄІБ 82.844, (05/145, 05/113)</t>
  </si>
  <si>
    <t>Кам'янська міськрада, (платтить Деп.фін.), Позика 81.425, Дог.від 24.11.2021 №13110-05/532</t>
  </si>
  <si>
    <t>Запорізька міськрада, Деп.фін., позика 81.425, Дог.від 04.11.2019 №13010-05/181</t>
  </si>
  <si>
    <t>КП ІАЦ "Волиньенергософт",  Дог.від 28.09.2023 № 13110-05/136</t>
  </si>
  <si>
    <t>Мінфін (АТ АКБ "Львів",09801546)  (Фінансова угода від 28.12.2015 № 85.055, Угода про субфінансування від 21.08.2020 № 13010-05/161)</t>
  </si>
  <si>
    <t>Мінфін (ПАТ "МТБ БАНК", 21650966) Фін.угода від 28.12.2015 № 85.055, Угода про субфінансув. від 21.08.2020 № 13110-05/30)</t>
  </si>
  <si>
    <t>Тернопільська міська рада (02316055) (Фінансова угода від 23.07.2015 № 81.425, Угода про передачу коштів від 11.12.2018 №13010-05/197)</t>
  </si>
  <si>
    <t>КП "Теплоенерго" Лозівської міської ради (38076191) (Фінансова угода від 23.07.2015 № 81.425, Угода про перед.коштів від 16.10.2020 №13010-05/199)</t>
  </si>
  <si>
    <t>КП "Чернівціводоканал" (03361780) КфВ
(Кредитна угода від 06.02.2015, Субкредитний договір від 22.12.2015 № 13010-05/157)</t>
  </si>
  <si>
    <r>
      <t xml:space="preserve">Державне агентство автомобільних доріг України (Укравтодор, 37641918)  МБРР  (Угода від 22.12.2015 №13010-05/155 , позика від 19.11.2015 № </t>
    </r>
    <r>
      <rPr>
        <b/>
        <sz val="10"/>
        <rFont val="Times New Roman"/>
        <family val="1"/>
        <charset val="204"/>
      </rPr>
      <t>8549</t>
    </r>
    <r>
      <rPr>
        <sz val="10"/>
        <rFont val="Times New Roman"/>
        <family val="1"/>
        <charset val="204"/>
      </rPr>
      <t>)</t>
    </r>
  </si>
  <si>
    <r>
      <t xml:space="preserve">Державне агентство автомобільних доріг України (Укравтодор, 37641918)  МБРР </t>
    </r>
    <r>
      <rPr>
        <i/>
        <sz val="10"/>
        <rFont val="Times New Roman"/>
        <family val="1"/>
        <charset val="204"/>
      </rPr>
      <t xml:space="preserve">(Позика № </t>
    </r>
    <r>
      <rPr>
        <b/>
        <i/>
        <sz val="10"/>
        <rFont val="Times New Roman"/>
        <family val="1"/>
        <charset val="204"/>
      </rPr>
      <t>8195</t>
    </r>
    <r>
      <rPr>
        <i/>
        <sz val="10"/>
        <rFont val="Times New Roman"/>
        <family val="1"/>
        <charset val="204"/>
      </rPr>
      <t xml:space="preserve"> від 11.10.2012,  угода № 15010-03/98 від 11.10.2012)</t>
    </r>
  </si>
  <si>
    <t>НЕК Укренерго, ЄБРР 54649 Дог. вiд 15.12.2023 №13110-05/278</t>
  </si>
  <si>
    <t>Департамент ФЕІ Сумська МР, ЄІБ, Дог.від 28.12.2018 №13010-05/251</t>
  </si>
  <si>
    <t>cтаном на 01.10.2024 року</t>
  </si>
  <si>
    <t xml:space="preserve">АТ “Державний ощадний банк (00032129) (Договір про надання держгарантії на портфельній основі від 15.08.2024 № 13010-05/210) </t>
  </si>
  <si>
    <t>АТ «КРЕДІ АГРІКОЛЬ БАНК»(14361575)           
(Договір про надання держгарантії на портфельній основі  від 10.07.2024 №13110-05/180)</t>
  </si>
  <si>
    <t>АТ "Банк Альянс" (14360506)                                 
(Договір про надання держгарантії на портфельній основі  від 10.07.2024 №13110-05/181)</t>
  </si>
  <si>
    <t>АТ “Піреус банк МКБ” (20034231) (Договір про надання держгарантії на портфельній основі від 10.07.2024 №13110-05/179</t>
  </si>
  <si>
    <t>АТ "ПроКредит Банк" (21677333)                 
(Договір про надання держгарантії на портфельній основі  від 10.07.2024 №13110-05/175)</t>
  </si>
  <si>
    <t>АТ “Піреус банк МКБ” (20034231) (Договір про надання держгарантії на портфельній основі   від 04.07.2023 №13110-05/98</t>
  </si>
  <si>
    <t>АТ «БАНК КРЕДИТ ДНІПРО»(14352406)                    (Договір про надання держгарантії на портфельній основі від 05.07.2024 №13110-05/166)</t>
  </si>
  <si>
    <t>ПАТ “Банк Восток” (26237202)                          
(Договір про надання держгарантії на портфельній основі від 05.07.2024 №13110-05/169)</t>
  </si>
  <si>
    <t>ПАТ "МТБ БАНК"(21650966)  (Договір про надання держгарантії на портфельній основі від 05.07.2024 №13110-05/167)</t>
  </si>
  <si>
    <t>ПАТ "ПУМБ"(14282829)  (Договір про надання держгарантії на портфельній основі від 10.07.2024 №13110-05/165)</t>
  </si>
  <si>
    <t>ПАТ АБ «Південний»  (20953647)                                  (Договір про надання держгарантії на портфельній основі від 10.07.2024 №13110-05/182)</t>
  </si>
  <si>
    <t>АТ "Банк інвестиційний та заощаджень"  (33695095)(Договір про надання держгарантії на портфельній основі  від 10.07.2024 №13110-05/176)</t>
  </si>
  <si>
    <t>АТ  "Вест файнест енд кредит банк"(34575675)         (Договір про надання держгарантії на портфельній основі від 05.07.2024 №13110-05/168)</t>
  </si>
  <si>
    <t>АТ  "КІБ"  (21580639)(Договір про надання держгарантії на портфельній основі від 10.07.2024 №13110-05/178)</t>
  </si>
  <si>
    <t>АТ "Полтава-Банк" (09807595) 
(Договір про надання держгарантії на портфельній основі  від 10.07.2024 № 13110-05/177)</t>
  </si>
  <si>
    <t>АТ "Сенс Банк" (ЄДРПОУ 23494714)Договір про надання держгарантії на портфельній основі від 05.07.2024 №13110-05/164</t>
  </si>
  <si>
    <t>АТ "Укрексімбанк", (00032112)  ЄІБ
АТ АКБ "Львів" Фін.уг.від 24.12.2017 FI № 82.844, 
Угода про субфінансув. від 10.04.2020 №13010-05/91</t>
  </si>
  <si>
    <t>євро</t>
  </si>
  <si>
    <r>
      <t xml:space="preserve">Одиниця виміру: </t>
    </r>
    <r>
      <rPr>
        <i/>
        <sz val="10"/>
        <rFont val="Times New Roman"/>
        <family val="1"/>
        <charset val="204"/>
      </rPr>
      <t xml:space="preserve">грн коп </t>
    </r>
  </si>
  <si>
    <r>
      <t xml:space="preserve">ПРАТ "Укргідроенерго" (20588716)  ЄІБ 
(Угода від 21.09.2012 № </t>
    </r>
    <r>
      <rPr>
        <b/>
        <sz val="10"/>
        <rFont val="Times New Roman"/>
        <family val="1"/>
        <charset val="204"/>
      </rPr>
      <t>31.177</t>
    </r>
    <r>
      <rPr>
        <sz val="10"/>
        <rFont val="Times New Roman"/>
        <family val="1"/>
        <charset val="204"/>
      </rPr>
      <t>, 
Субкредитна угода від 12.12.2012 № 15010-03/130)</t>
    </r>
  </si>
  <si>
    <r>
      <t xml:space="preserve">Державне агентство автомобільних доріг України (Укравтодор, 37641918)  МБРР (Позика № </t>
    </r>
    <r>
      <rPr>
        <b/>
        <sz val="10"/>
        <rFont val="Times New Roman"/>
        <family val="1"/>
        <charset val="204"/>
      </rPr>
      <t>7677</t>
    </r>
    <r>
      <rPr>
        <sz val="10"/>
        <rFont val="Times New Roman"/>
        <family val="1"/>
        <charset val="204"/>
      </rPr>
      <t xml:space="preserve"> від 21.04.2009, угода № 28010-02/40 від 17.04.2009) </t>
    </r>
  </si>
  <si>
    <r>
      <t xml:space="preserve"> Державне агентство автомобільних доріг України (Укравтодор, 37641918) ЄБРР (Позика від 18.12.2020  № </t>
    </r>
    <r>
      <rPr>
        <b/>
        <sz val="10"/>
        <rFont val="Times New Roman"/>
        <family val="1"/>
        <charset val="204"/>
      </rPr>
      <t>50831</t>
    </r>
    <r>
      <rPr>
        <sz val="10"/>
        <rFont val="Times New Roman"/>
        <family val="1"/>
        <charset val="204"/>
      </rPr>
      <t xml:space="preserve">, Субкредитна угода від 02.11.2021 №13110-05/466) </t>
    </r>
  </si>
  <si>
    <r>
      <t xml:space="preserve">ПАТ "НЕК "Укренерго" (00100227) (Позика від 09.11.2007 № </t>
    </r>
    <r>
      <rPr>
        <b/>
        <sz val="10"/>
        <rFont val="Times New Roman"/>
        <family val="1"/>
        <charset val="204"/>
      </rPr>
      <t>4868,</t>
    </r>
    <r>
      <rPr>
        <sz val="10"/>
        <rFont val="Times New Roman"/>
        <family val="1"/>
        <charset val="204"/>
      </rPr>
      <t xml:space="preserve"> Угода від 23.08.2007 № 28000-04/123)</t>
    </r>
  </si>
  <si>
    <r>
      <t xml:space="preserve">ПАТ "НЕК "Укренерго" (00100227) КфВ
(Кредитна угода від 10.10.2016 № </t>
    </r>
    <r>
      <rPr>
        <b/>
        <sz val="10"/>
        <rFont val="Times New Roman"/>
        <family val="1"/>
        <charset val="204"/>
      </rPr>
      <t>27406</t>
    </r>
    <r>
      <rPr>
        <sz val="10"/>
        <rFont val="Times New Roman"/>
        <family val="1"/>
        <charset val="204"/>
      </rPr>
      <t xml:space="preserve">
(Субк.уг.від 21.03.2017 № 13010-05/41)</t>
    </r>
  </si>
  <si>
    <r>
      <t xml:space="preserve">ВАТ "Укрімпекс" (00027269) 
(Угода від 18.05.1999) </t>
    </r>
    <r>
      <rPr>
        <i/>
        <sz val="10"/>
        <rFont val="Times New Roman"/>
        <family val="1"/>
        <charset val="204"/>
      </rPr>
      <t>(солідарна відповідальність з ООО "Геснерія-Центр",  ТОВ "Геснерія ЛТД", АТЗТ "Асоціація дитячого харчування",  
ВАТ "Херсонський завод дитячого харчування ім. 8 березня" )</t>
    </r>
  </si>
  <si>
    <r>
      <t>Житомирська обласна державна адміністрація (00022489) (Угода від 28.05.1997 № F2101/12)
(</t>
    </r>
    <r>
      <rPr>
        <i/>
        <sz val="10"/>
        <rFont val="Times New Roman"/>
        <family val="1"/>
        <charset val="204"/>
      </rPr>
      <t>солідарна відповід. з ВАТ Фірма"Агромашсервіскомплект"</t>
    </r>
    <r>
      <rPr>
        <sz val="10"/>
        <rFont val="Times New Roman"/>
        <family val="1"/>
        <charset val="204"/>
      </rPr>
      <t>)</t>
    </r>
  </si>
  <si>
    <r>
      <t>ДЛП "Прикарпатліс", (05424822) (Угода від 27.10.1994 № 5/0810/5622, від 25.11.1994 № 02/50-100 (</t>
    </r>
    <r>
      <rPr>
        <i/>
        <sz val="10"/>
        <rFont val="Times New Roman"/>
        <family val="1"/>
        <charset val="204"/>
      </rPr>
      <t>солідарна відповідальність з ХК "Прикарпатліс", ВАТ "Прикарпатський меблевий комбінат" та  ВАТ "Івано-Франківська меблева фабрика" )</t>
    </r>
  </si>
  <si>
    <r>
      <t xml:space="preserve">ХК "Прикарпатліс" (22185572) (Угода від 27.10.1994 № 5/0810/5622) </t>
    </r>
    <r>
      <rPr>
        <i/>
        <sz val="10"/>
        <rFont val="Times New Roman"/>
        <family val="1"/>
        <charset val="204"/>
      </rPr>
      <t>(солідарна відповідальність з ЛПО "Прикарпатліс", ВАТ "Прикарпатський меблевий комбінат" та  ВАТ "Івано-Франківська меблева фабрика" )</t>
    </r>
  </si>
  <si>
    <r>
      <t xml:space="preserve">ПАТ "Укртрансгаз" (30019801)
</t>
    </r>
    <r>
      <rPr>
        <i/>
        <sz val="10"/>
        <rFont val="Times New Roman"/>
        <family val="1"/>
        <charset val="204"/>
      </rPr>
      <t xml:space="preserve">(Договір від 11.12.2012 № 15010-03/127) </t>
    </r>
  </si>
  <si>
    <r>
      <t xml:space="preserve">Фонд розвитку підприємництва (21662099) 
</t>
    </r>
    <r>
      <rPr>
        <i/>
        <sz val="10"/>
        <rFont val="Times New Roman"/>
        <family val="1"/>
        <charset val="204"/>
      </rPr>
      <t>(Угода від 11.10.2006 № 28000-04/150 )</t>
    </r>
  </si>
  <si>
    <r>
      <t xml:space="preserve">ПАТ "КБ "Надра" (20025456)
</t>
    </r>
    <r>
      <rPr>
        <i/>
        <sz val="10"/>
        <rFont val="Times New Roman"/>
        <family val="1"/>
        <charset val="204"/>
      </rPr>
      <t>(Угода від 22.06.2007 № 28000-04/99)</t>
    </r>
  </si>
  <si>
    <r>
      <t xml:space="preserve">ПАТ "КБ "Надра" (20025456)
</t>
    </r>
    <r>
      <rPr>
        <i/>
        <sz val="10"/>
        <rFont val="Times New Roman"/>
        <family val="1"/>
        <charset val="204"/>
      </rPr>
      <t>(Угода від 09.12.1998 № 22-04/27)</t>
    </r>
  </si>
  <si>
    <r>
      <t xml:space="preserve">АТ "Імексбанк" (20971504)
</t>
    </r>
    <r>
      <rPr>
        <i/>
        <sz val="10"/>
        <rFont val="Times New Roman"/>
        <family val="1"/>
        <charset val="204"/>
      </rPr>
      <t xml:space="preserve">(Угода </t>
    </r>
    <r>
      <rPr>
        <b/>
        <i/>
        <sz val="10"/>
        <rFont val="Times New Roman"/>
        <family val="1"/>
        <charset val="204"/>
      </rPr>
      <t>від 25.09.2008 №28020-02/122)</t>
    </r>
  </si>
  <si>
    <r>
      <t xml:space="preserve">АТ "Укрексімбанк" (00032112)
</t>
    </r>
    <r>
      <rPr>
        <i/>
        <sz val="10"/>
        <rFont val="Times New Roman"/>
        <family val="1"/>
        <charset val="204"/>
      </rPr>
      <t>(Договір від 10.06.2011 № 15010-02/110)</t>
    </r>
  </si>
  <si>
    <r>
      <t xml:space="preserve">ОКП"Миколаївоблтеплоенерго" (31319242) МБРР
</t>
    </r>
    <r>
      <rPr>
        <i/>
        <sz val="10"/>
        <rFont val="Times New Roman"/>
        <family val="1"/>
        <charset val="204"/>
      </rPr>
      <t xml:space="preserve">(Договір від 28.11.2014 № 13010-05/107) </t>
    </r>
  </si>
  <si>
    <r>
      <t xml:space="preserve">ОКП "Миколаївоблтеплоенерго" (31319242) ФЧТ
</t>
    </r>
    <r>
      <rPr>
        <i/>
        <sz val="10"/>
        <rFont val="Times New Roman"/>
        <family val="1"/>
        <charset val="204"/>
      </rPr>
      <t>(Договір від 28.11.2014 № 13010-05/108)</t>
    </r>
    <r>
      <rPr>
        <sz val="10"/>
        <rFont val="Times New Roman"/>
        <family val="1"/>
        <charset val="204"/>
      </rPr>
      <t xml:space="preserve"> </t>
    </r>
  </si>
  <si>
    <r>
      <t xml:space="preserve">КП ВМР "Вінницяміськтеплоенерго" (33126849)
</t>
    </r>
    <r>
      <rPr>
        <i/>
        <sz val="10"/>
        <rFont val="Times New Roman"/>
        <family val="1"/>
        <charset val="204"/>
      </rPr>
      <t xml:space="preserve">(Угода від 20.11.2014 № 13010-05/99) </t>
    </r>
    <r>
      <rPr>
        <sz val="10"/>
        <rFont val="Times New Roman"/>
        <family val="1"/>
        <charset val="204"/>
      </rPr>
      <t>МБРР</t>
    </r>
  </si>
  <si>
    <r>
      <t xml:space="preserve">КП ВМР "Вінницяміськтеплоенерго" (33126849) </t>
    </r>
    <r>
      <rPr>
        <i/>
        <sz val="10"/>
        <rFont val="Times New Roman"/>
        <family val="1"/>
        <charset val="204"/>
      </rPr>
      <t xml:space="preserve">(Уг. від 20.11.2014 №13010-05/100) </t>
    </r>
    <r>
      <rPr>
        <sz val="10"/>
        <rFont val="Times New Roman"/>
        <family val="1"/>
        <charset val="204"/>
      </rPr>
      <t>ФЧТ   ***</t>
    </r>
  </si>
  <si>
    <r>
      <t xml:space="preserve">КП "Дніпротеплоенерго" ДОР (30982775)  МБРР
</t>
    </r>
    <r>
      <rPr>
        <i/>
        <sz val="10"/>
        <rFont val="Times New Roman"/>
        <family val="1"/>
        <charset val="204"/>
      </rPr>
      <t>(Угода від 28.11.2014 № 13010-05/121)</t>
    </r>
  </si>
  <si>
    <r>
      <t xml:space="preserve">КП "Дніпротеплоенерго" ДОР (30982775)  ФЧТ
</t>
    </r>
    <r>
      <rPr>
        <i/>
        <sz val="10"/>
        <rFont val="Times New Roman"/>
        <family val="1"/>
        <charset val="204"/>
      </rPr>
      <t>(Угода від 28.11.2014 № 13010-05/122)</t>
    </r>
  </si>
  <si>
    <r>
      <t xml:space="preserve">КП "Харківводоканал" (03361715) </t>
    </r>
    <r>
      <rPr>
        <b/>
        <i/>
        <sz val="10"/>
        <rFont val="Times New Roman"/>
        <family val="1"/>
        <charset val="204"/>
      </rPr>
      <t xml:space="preserve">                                                        </t>
    </r>
    <r>
      <rPr>
        <i/>
        <sz val="10"/>
        <rFont val="Times New Roman"/>
        <family val="1"/>
        <charset val="204"/>
      </rPr>
      <t xml:space="preserve">(Угода від 29.12.2009 № 28010-02/147) </t>
    </r>
  </si>
  <si>
    <r>
      <t xml:space="preserve">КП "Міськтепловоденергія" (36588183)
м. Камянець-Подільський  МБРР
</t>
    </r>
    <r>
      <rPr>
        <i/>
        <sz val="10"/>
        <rFont val="Times New Roman"/>
        <family val="1"/>
        <charset val="204"/>
      </rPr>
      <t>(Угода від 20.11.2014 № 13010-05/102)</t>
    </r>
  </si>
  <si>
    <r>
      <t xml:space="preserve">КП "Міськтепловоденергія" (36588183)
м. Камянець-Подільський   ФЧТ
</t>
    </r>
    <r>
      <rPr>
        <i/>
        <sz val="10"/>
        <rFont val="Times New Roman"/>
        <family val="1"/>
        <charset val="204"/>
      </rPr>
      <t>(Угода від 20.11.2014 № 13010-05/101)</t>
    </r>
  </si>
  <si>
    <r>
      <t xml:space="preserve">КВП "Краматорський водоканал" (05524251)
</t>
    </r>
    <r>
      <rPr>
        <i/>
        <sz val="10"/>
        <rFont val="Times New Roman"/>
        <family val="1"/>
        <charset val="204"/>
      </rPr>
      <t>(Угода від 04.12.2014 № 13010-05/127)</t>
    </r>
  </si>
  <si>
    <r>
      <t xml:space="preserve">КП "Вінницяоблводоканал" (03339012) МБРР
</t>
    </r>
    <r>
      <rPr>
        <i/>
        <sz val="10"/>
        <rFont val="Times New Roman"/>
        <family val="1"/>
        <charset val="204"/>
      </rPr>
      <t xml:space="preserve">(Договір про субкред. від 28.02.2017 № 13010-05/25) </t>
    </r>
  </si>
  <si>
    <r>
      <t xml:space="preserve">КП "Вінницяоблводоканал" (03339012) ФЧТ
</t>
    </r>
    <r>
      <rPr>
        <i/>
        <sz val="10"/>
        <rFont val="Times New Roman"/>
        <family val="1"/>
        <charset val="204"/>
      </rPr>
      <t xml:space="preserve">(Договір про субкр. від 28.02.2017 № 13010-05/26) </t>
    </r>
  </si>
  <si>
    <t xml:space="preserve">Підпр-во "Нововолинськводоканал"(13353837) МБРР (Договір про субкр. від 03.05.2017 № 13010-05/68) </t>
  </si>
  <si>
    <r>
      <t xml:space="preserve">КП "Коломияводоканал" (32148690) МБРР
</t>
    </r>
    <r>
      <rPr>
        <i/>
        <sz val="10"/>
        <rFont val="Times New Roman"/>
        <family val="1"/>
        <charset val="204"/>
      </rPr>
      <t xml:space="preserve">(Договір про субкр. від 28.02.2017 №13010-05/24) </t>
    </r>
  </si>
  <si>
    <r>
      <t xml:space="preserve">КП "Коломияводоканал" (32148690) 
</t>
    </r>
    <r>
      <rPr>
        <i/>
        <sz val="10"/>
        <rFont val="Times New Roman"/>
        <family val="1"/>
        <charset val="204"/>
      </rPr>
      <t>(Угода від 16.10.2009 №28010-02/111)</t>
    </r>
  </si>
  <si>
    <r>
      <t xml:space="preserve">КП "Черкасиводоканал" (03357168) МБРР
</t>
    </r>
    <r>
      <rPr>
        <i/>
        <sz val="10"/>
        <rFont val="Times New Roman"/>
        <family val="1"/>
        <charset val="204"/>
      </rPr>
      <t>(Угода від 17.06.2015 № 13010-05/63)</t>
    </r>
  </si>
  <si>
    <r>
      <t xml:space="preserve">КП "Черкасиводоканал" (03357168) 
</t>
    </r>
    <r>
      <rPr>
        <i/>
        <sz val="10"/>
        <rFont val="Times New Roman"/>
        <family val="1"/>
        <charset val="204"/>
      </rPr>
      <t xml:space="preserve">(Угода від 29.12.2009 № 28010-02/144) </t>
    </r>
  </si>
  <si>
    <r>
      <t xml:space="preserve">КП "Словміськводоканал"  (35420080)
</t>
    </r>
    <r>
      <rPr>
        <i/>
        <sz val="10"/>
        <rFont val="Times New Roman"/>
        <family val="1"/>
        <charset val="204"/>
      </rPr>
      <t>(Угода від 29.12.2009 № 28010-02/148)</t>
    </r>
  </si>
  <si>
    <r>
      <t xml:space="preserve">КП "Дрогобичводоканал" ДМР (03348910)
</t>
    </r>
    <r>
      <rPr>
        <i/>
        <sz val="10"/>
        <rFont val="Times New Roman"/>
        <family val="1"/>
        <charset val="204"/>
      </rPr>
      <t>(Угода від 29.12.2009 № 28010-02/146)</t>
    </r>
  </si>
  <si>
    <r>
      <t xml:space="preserve">Дрогобицька міська рада (04055972)
</t>
    </r>
    <r>
      <rPr>
        <i/>
        <sz val="10"/>
        <rFont val="Times New Roman"/>
        <family val="1"/>
        <charset val="204"/>
      </rPr>
      <t>(Угода від 27.01.2010 № 3-30/543)</t>
    </r>
  </si>
  <si>
    <r>
      <t xml:space="preserve">КП"Івано-Франківськводоекотехпром" (32360815) 
</t>
    </r>
    <r>
      <rPr>
        <i/>
        <sz val="10"/>
        <rFont val="Times New Roman"/>
        <family val="1"/>
        <charset val="204"/>
      </rPr>
      <t>(Угода від 10.12.2007 № 28000-04/207)</t>
    </r>
  </si>
  <si>
    <r>
      <t xml:space="preserve">КП"Івано-Франківськводоекотехпром" (32360815) 
</t>
    </r>
    <r>
      <rPr>
        <i/>
        <sz val="10"/>
        <rFont val="Times New Roman"/>
        <family val="1"/>
        <charset val="204"/>
      </rPr>
      <t>(Угода від  14.09.2010 № 28010-02/108)</t>
    </r>
  </si>
  <si>
    <r>
      <t xml:space="preserve">КП "Водотеплосервіс"(м.Калуш) (32364207)
</t>
    </r>
    <r>
      <rPr>
        <i/>
        <sz val="10"/>
        <rFont val="Times New Roman"/>
        <family val="1"/>
        <charset val="204"/>
      </rPr>
      <t xml:space="preserve">(Угода від 16.10.2009 № 28010-02/110) </t>
    </r>
  </si>
  <si>
    <r>
      <t xml:space="preserve">КП ВКГ"Бориспільводоканал" (20578712)        </t>
    </r>
    <r>
      <rPr>
        <i/>
        <sz val="10"/>
        <rFont val="Times New Roman"/>
        <family val="1"/>
        <charset val="204"/>
      </rPr>
      <t xml:space="preserve">                              (Угода від 12.02.2010 № 28010-02/22)</t>
    </r>
  </si>
  <si>
    <t>КП Звягельської МР "Звягельводоканал" (Новоград-Волинської міської ради "Виробниче управління ВКГ")  (03343806) (Угода від 12.02.2010 № 28010-02/20)</t>
  </si>
  <si>
    <r>
      <t>КП "Міський водоканал" м. Нова Каховка (32218122)
(</t>
    </r>
    <r>
      <rPr>
        <i/>
        <sz val="10"/>
        <rFont val="Times New Roman"/>
        <family val="1"/>
        <charset val="204"/>
      </rPr>
      <t>від 12.02.2010 № 28010-02/19)</t>
    </r>
  </si>
  <si>
    <r>
      <t xml:space="preserve">КП "Служба єдиного замовника" Кам"янець-Подільської міської ради  (31344855)  </t>
    </r>
    <r>
      <rPr>
        <i/>
        <sz val="10"/>
        <rFont val="Times New Roman"/>
        <family val="1"/>
        <charset val="204"/>
      </rPr>
      <t xml:space="preserve">(Угода від 12.02.2010 № 28010-02/21) </t>
    </r>
  </si>
  <si>
    <r>
      <t xml:space="preserve">КП "Чернігівводоканал" (03358222)                                   
</t>
    </r>
    <r>
      <rPr>
        <i/>
        <sz val="10"/>
        <rFont val="Times New Roman"/>
        <family val="1"/>
        <charset val="204"/>
      </rPr>
      <t>(Угода від 10.12.2007 № 28000-04/205)</t>
    </r>
  </si>
  <si>
    <r>
      <t xml:space="preserve">КП "Чернігівводоканал" (03358222)                                
</t>
    </r>
    <r>
      <rPr>
        <i/>
        <sz val="10"/>
        <rFont val="Times New Roman"/>
        <family val="1"/>
        <charset val="204"/>
      </rPr>
      <t>(Угода від 28.10.2009 № 28010-02/117)</t>
    </r>
  </si>
  <si>
    <r>
      <t xml:space="preserve">КП "Кременчукводоканал" (03361655)
</t>
    </r>
    <r>
      <rPr>
        <i/>
        <sz val="10"/>
        <rFont val="Times New Roman"/>
        <family val="1"/>
        <charset val="204"/>
      </rPr>
      <t>(Угода від 27.01.2010 № 28010-02/11)</t>
    </r>
  </si>
  <si>
    <r>
      <t xml:space="preserve">Вознесенська міська рада (38016400)
</t>
    </r>
    <r>
      <rPr>
        <i/>
        <sz val="10"/>
        <rFont val="Times New Roman"/>
        <family val="1"/>
        <charset val="204"/>
      </rPr>
      <t>(Угода від 29.12.2009 № 16)</t>
    </r>
  </si>
  <si>
    <r>
      <t xml:space="preserve">КП"Агенство програм розвитку Одеси" (34381156) 
Угода </t>
    </r>
    <r>
      <rPr>
        <i/>
        <sz val="10"/>
        <rFont val="Times New Roman"/>
        <family val="1"/>
        <charset val="204"/>
      </rPr>
      <t>№28010-02/116 від 28.10.2009</t>
    </r>
  </si>
  <si>
    <r>
      <t xml:space="preserve">КП"Агенство програм розвитку Одеси" (34381156)  
</t>
    </r>
    <r>
      <rPr>
        <i/>
        <sz val="10"/>
        <rFont val="Times New Roman"/>
        <family val="1"/>
        <charset val="204"/>
      </rPr>
      <t>№28000-04/206 від 10.12.2007</t>
    </r>
  </si>
  <si>
    <r>
      <t xml:space="preserve">Виконавчий комітет Первомайської міської ради  
</t>
    </r>
    <r>
      <rPr>
        <i/>
        <sz val="10"/>
        <rFont val="Times New Roman"/>
        <family val="1"/>
        <charset val="204"/>
      </rPr>
      <t xml:space="preserve">(Угода від 18.08.2008 № 28020-02/115)  </t>
    </r>
    <r>
      <rPr>
        <sz val="10"/>
        <rFont val="Times New Roman"/>
        <family val="1"/>
        <charset val="204"/>
      </rPr>
      <t xml:space="preserve">(04051968) </t>
    </r>
  </si>
  <si>
    <r>
      <t xml:space="preserve">ПРАТ "Укргідроенерго" (20588716)
</t>
    </r>
    <r>
      <rPr>
        <i/>
        <sz val="10"/>
        <rFont val="Times New Roman"/>
        <family val="1"/>
        <charset val="204"/>
      </rPr>
      <t xml:space="preserve">(№ </t>
    </r>
    <r>
      <rPr>
        <b/>
        <i/>
        <sz val="10"/>
        <rFont val="Times New Roman"/>
        <family val="1"/>
        <charset val="204"/>
      </rPr>
      <t>4795</t>
    </r>
    <r>
      <rPr>
        <i/>
        <sz val="10"/>
        <rFont val="Times New Roman"/>
        <family val="1"/>
        <charset val="204"/>
      </rPr>
      <t xml:space="preserve"> від 19.09.2005, від 07.11.2005 № 28000-04/80) </t>
    </r>
    <r>
      <rPr>
        <i/>
        <sz val="10"/>
        <color rgb="FF0070C0"/>
        <rFont val="Times New Roman"/>
        <family val="1"/>
        <charset val="204"/>
      </rPr>
      <t>****</t>
    </r>
  </si>
  <si>
    <r>
      <t xml:space="preserve">ПАТ "Донбасенерго" (23343582)
</t>
    </r>
    <r>
      <rPr>
        <i/>
        <sz val="10"/>
        <rFont val="Times New Roman"/>
        <family val="1"/>
        <charset val="204"/>
      </rPr>
      <t>(Позика МБРР від 01.11.1996 № 4098)</t>
    </r>
  </si>
  <si>
    <r>
      <t xml:space="preserve">АТ "ДТЕК Дніпроенерго" (00130872)
</t>
    </r>
    <r>
      <rPr>
        <i/>
        <sz val="10"/>
        <rFont val="Times New Roman"/>
        <family val="1"/>
        <charset val="204"/>
      </rPr>
      <t>(Позика МБРР від 01.11.1996 № 4098)</t>
    </r>
  </si>
  <si>
    <r>
      <t xml:space="preserve">АТ "ДТЕК Західенерго" (23269555)
</t>
    </r>
    <r>
      <rPr>
        <i/>
        <sz val="10"/>
        <rFont val="Times New Roman"/>
        <family val="1"/>
        <charset val="204"/>
      </rPr>
      <t>(Позика МБРР від 01.11.1996 № 4098)</t>
    </r>
  </si>
  <si>
    <r>
      <t xml:space="preserve">АТ "ДТЕК Західенерго" (23269555)
</t>
    </r>
    <r>
      <rPr>
        <i/>
        <sz val="10"/>
        <rFont val="Times New Roman"/>
        <family val="1"/>
        <charset val="204"/>
      </rPr>
      <t>ЄБРР (Кредитна угода від 06.10.2000  № 885, Субкр.угода від 20.12.2000 №10-04/60)</t>
    </r>
  </si>
  <si>
    <r>
      <t xml:space="preserve">ПАТ "Центренерго"  (22927045)
</t>
    </r>
    <r>
      <rPr>
        <i/>
        <sz val="10"/>
        <rFont val="Times New Roman"/>
        <family val="1"/>
        <charset val="204"/>
      </rPr>
      <t>(Позика МБРР від 01.11.1996 № 4098)</t>
    </r>
  </si>
  <si>
    <t>МКП «Миколаївводоканал» (31448144) ЄІБ
(Угода від 02.02.2010 № 25.474, 
Субкр. угода №28010-02/125 від 22.10.2010)</t>
  </si>
  <si>
    <t>Луцька міська рада (34745204) 
(Фінансова угода від 11.11.2016 № 85.103, Угода про передачу коштів позики № 13010-05/252)</t>
  </si>
  <si>
    <t>КП Луцькводоканал
(ЄІБ 81.425 Дог.№13110-05/168/1)</t>
  </si>
  <si>
    <t>КП Сумської МР "Електроавтотранс"(03328540) 
(Фінансова угода від 11.11.2016 № 85.103, 
Угода про передачу коштів позики № 13010-05/259)</t>
  </si>
  <si>
    <r>
      <t>КП "Тролейбусне депо № 3"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м.Харків(37765993) (Фінансова угода від 11.11.2016 № 85.103, Угода про передачу коштів позики № 13010-05/276)</t>
    </r>
  </si>
  <si>
    <t>ЛКП "Львівелектротранс" (03328406) (Фінансова угода від 11.11.2016 № 85.103, Угода про передачу коштів позики від 12.12.2019 № 13010-05/230)</t>
  </si>
  <si>
    <t>КП "Київпастранс" (31725604)
(Фінансова угода від 11.11.2016 № 85.103, Угода про передачу коштів позикивід 22.02.2019 № 13010-05/21)</t>
  </si>
  <si>
    <t>Мінфін (АТ"Банк Альянс"(14360506))(Фінансова угода від 28.12.2015 № 85.055, Угода про субфінансування від 23.07.2020 № 13010-05/148)</t>
  </si>
  <si>
    <r>
      <t xml:space="preserve">Державне агентство автомобільних доріг України (Укравтодор, 37641918) (Позика від 17.12.2020 № </t>
    </r>
    <r>
      <rPr>
        <b/>
        <sz val="10"/>
        <rFont val="Times New Roman"/>
        <family val="1"/>
        <charset val="204"/>
      </rPr>
      <t>9175</t>
    </r>
    <r>
      <rPr>
        <sz val="10"/>
        <rFont val="Times New Roman"/>
        <family val="1"/>
        <charset val="204"/>
      </rPr>
      <t>, угода № 13110-05/28 від 18.02.2021)</t>
    </r>
  </si>
  <si>
    <r>
      <t xml:space="preserve"> Державне агентство автомобільних доріг України (Укравтодор, 37641918)  ЄБРР (Договір № 28010-02/9 від 20.01.2011, угода від 26.11.2010 № </t>
    </r>
    <r>
      <rPr>
        <b/>
        <sz val="10"/>
        <rFont val="Times New Roman"/>
        <family val="1"/>
        <charset val="204"/>
      </rPr>
      <t>40185</t>
    </r>
    <r>
      <rPr>
        <sz val="10"/>
        <rFont val="Times New Roman"/>
        <family val="1"/>
        <charset val="204"/>
      </rPr>
      <t>)</t>
    </r>
  </si>
  <si>
    <r>
      <t xml:space="preserve"> Державне агентство автомобільних доріг України (Укравтодор, 37641918) ЄІБ (Позика.від 27.05.2011 № </t>
    </r>
    <r>
      <rPr>
        <b/>
        <sz val="10"/>
        <rFont val="Times New Roman"/>
        <family val="1"/>
        <charset val="204"/>
      </rPr>
      <t>26131</t>
    </r>
    <r>
      <rPr>
        <sz val="10"/>
        <rFont val="Times New Roman"/>
        <family val="1"/>
        <charset val="204"/>
      </rPr>
      <t xml:space="preserve">/26132, угода №15010-02/121 від 06.07.2011) 
</t>
    </r>
  </si>
  <si>
    <r>
      <t>ПАТ "НЕК "Укренерго" (00100227)(Позика №</t>
    </r>
    <r>
      <rPr>
        <b/>
        <sz val="10"/>
        <rFont val="Times New Roman"/>
        <family val="1"/>
        <charset val="204"/>
      </rPr>
      <t>8462</t>
    </r>
    <r>
      <rPr>
        <sz val="10"/>
        <rFont val="Times New Roman"/>
        <family val="1"/>
        <charset val="204"/>
      </rPr>
      <t>-UA, Договір від 25.05.2015 № 13010-05/53)</t>
    </r>
  </si>
  <si>
    <r>
      <t xml:space="preserve">ПАТ "НЕК "Укренерго" (00100227) ФЧТ (Позика TF </t>
    </r>
    <r>
      <rPr>
        <b/>
        <sz val="10"/>
        <rFont val="Times New Roman"/>
        <family val="1"/>
        <charset val="204"/>
      </rPr>
      <t>017661</t>
    </r>
    <r>
      <rPr>
        <sz val="10"/>
        <rFont val="Times New Roman"/>
        <family val="1"/>
        <charset val="204"/>
      </rPr>
      <t>, Договір від 25.05.2015 № 13010-05/54)</t>
    </r>
  </si>
  <si>
    <r>
      <t xml:space="preserve">ПАТ "НЕК "Укренерго" (00100227) ЄБРР (Кредитна угода від 19.10.2010 № </t>
    </r>
    <r>
      <rPr>
        <b/>
        <sz val="10"/>
        <rFont val="Times New Roman"/>
        <family val="1"/>
        <charset val="204"/>
      </rPr>
      <t>40147</t>
    </r>
    <r>
      <rPr>
        <sz val="10"/>
        <rFont val="Times New Roman"/>
        <family val="1"/>
        <charset val="204"/>
      </rPr>
      <t>, субкр.уг. від 18.11.2010 №28010-02/169)</t>
    </r>
  </si>
  <si>
    <r>
      <t xml:space="preserve">ПАТ "НЕК "Укренерго" (00100227) ЄІБ 
</t>
    </r>
    <r>
      <rPr>
        <i/>
        <sz val="10"/>
        <rFont val="Times New Roman"/>
        <family val="1"/>
        <charset val="204"/>
      </rPr>
      <t xml:space="preserve">(Фінанс. уг від 16.09.2011 № </t>
    </r>
    <r>
      <rPr>
        <b/>
        <i/>
        <sz val="10"/>
        <rFont val="Times New Roman"/>
        <family val="1"/>
        <charset val="204"/>
      </rPr>
      <t>31.143</t>
    </r>
    <r>
      <rPr>
        <i/>
        <sz val="10"/>
        <rFont val="Times New Roman"/>
        <family val="1"/>
        <charset val="204"/>
      </rPr>
      <t>, 
субкр.уг. від 02.07.2013 №15010-03/75)</t>
    </r>
  </si>
  <si>
    <t>АТ "Укрпошта"  (21560045) ** ЄБРР
(Кредитний договір від 16.11.2020 № 51975, 
Договір від 16.11.2020 № 13010-05/205)</t>
  </si>
  <si>
    <t xml:space="preserve">ПРАТ "УкрЕСКО"   (20077482)
(Угода від 21.10.2005 № 28000-04/77-1) </t>
  </si>
  <si>
    <r>
      <t xml:space="preserve">АТ "Агросоюз" (23238321) </t>
    </r>
    <r>
      <rPr>
        <sz val="10"/>
        <rFont val="Times New Roman"/>
        <family val="1"/>
        <charset val="204"/>
      </rPr>
      <t xml:space="preserve">(Угода від 27.03.97 № 2101/14)                                              </t>
    </r>
    <r>
      <rPr>
        <i/>
        <sz val="10"/>
        <rFont val="Times New Roman"/>
        <family val="1"/>
        <charset val="204"/>
      </rPr>
      <t xml:space="preserve">                                 солідарна відповідальність з Київська обласна державна адміністрація (не визнана ВСУ)</t>
    </r>
  </si>
  <si>
    <r>
      <t xml:space="preserve">ВАТ "Сумиоблагротехсервіс" (13996834), (Угода від 28.05.1997№ 2101/17), </t>
    </r>
    <r>
      <rPr>
        <i/>
        <sz val="10"/>
        <rFont val="Times New Roman"/>
        <family val="1"/>
        <charset val="204"/>
      </rPr>
      <t xml:space="preserve">солідарна відповідальність з </t>
    </r>
    <r>
      <rPr>
        <sz val="10"/>
        <rFont val="Times New Roman"/>
        <family val="1"/>
        <charset val="204"/>
      </rPr>
      <t xml:space="preserve">Сумська облдержадміністрація </t>
    </r>
    <r>
      <rPr>
        <i/>
        <sz val="10"/>
        <rFont val="Times New Roman"/>
        <family val="1"/>
        <charset val="204"/>
      </rPr>
      <t>(гарант),</t>
    </r>
  </si>
  <si>
    <r>
      <t>ПАТ "Кредитпромбанк" (21666051)</t>
    </r>
    <r>
      <rPr>
        <i/>
        <sz val="10"/>
        <rFont val="Times New Roman"/>
        <family val="1"/>
        <charset val="204"/>
      </rPr>
      <t xml:space="preserve">
(Угода від 22.06.2007 № 28000-04/98)</t>
    </r>
  </si>
  <si>
    <r>
      <t xml:space="preserve"> Державне агентство автомобільних доріг України (Укравтодор, 37641918) ЄІБ (Фін.уг.від 30.07.2007 № </t>
    </r>
    <r>
      <rPr>
        <b/>
        <sz val="10"/>
        <rFont val="Times New Roman"/>
        <family val="1"/>
        <charset val="204"/>
      </rPr>
      <t>24062</t>
    </r>
    <r>
      <rPr>
        <sz val="10"/>
        <rFont val="Times New Roman"/>
        <family val="1"/>
        <charset val="204"/>
      </rPr>
      <t>, Субкредитна угода від 18.12.2007 № 28000-04/217)</t>
    </r>
  </si>
  <si>
    <r>
      <t xml:space="preserve">ПАТ "НЕК "Укренерго"  (00100227)  ЄІБ (Рівненська АЕС - Київська) (Позика від 08.10.2008 № </t>
    </r>
    <r>
      <rPr>
        <b/>
        <sz val="10"/>
        <rFont val="Times New Roman"/>
        <family val="1"/>
        <charset val="204"/>
      </rPr>
      <t>24668</t>
    </r>
    <r>
      <rPr>
        <sz val="10"/>
        <rFont val="Times New Roman"/>
        <family val="1"/>
        <charset val="204"/>
      </rPr>
      <t>, Угода від 08.10.2008 №28020-02/128)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</si>
</sst>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 wrapText="1"/>
    </xf>
  </cellStyleXfs>
  <cellXfs count="98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top" wrapText="1"/>
    </xf>
    <xf numFmtId="0" fontId="8" fillId="0" borderId="0" xfId="0" applyFont="1" applyFill="1"/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8" fillId="0" borderId="0" xfId="0" applyFont="1" applyFill="1" applyBorder="1"/>
    <xf numFmtId="0" fontId="1" fillId="0" borderId="1" xfId="0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11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" fontId="1" fillId="0" borderId="0" xfId="0" applyNumberFormat="1" applyFont="1" applyFill="1" applyAlignment="1"/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/>
    <xf numFmtId="0" fontId="12" fillId="0" borderId="0" xfId="0" applyFont="1" applyFill="1" applyBorder="1"/>
    <xf numFmtId="0" fontId="12" fillId="2" borderId="0" xfId="0" applyFont="1" applyFill="1" applyBorder="1"/>
    <xf numFmtId="0" fontId="14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vertical="center"/>
    </xf>
    <xf numFmtId="4" fontId="12" fillId="0" borderId="0" xfId="0" applyNumberFormat="1" applyFont="1" applyFill="1" applyAlignment="1">
      <alignment horizontal="right" vertical="center"/>
    </xf>
    <xf numFmtId="0" fontId="13" fillId="0" borderId="0" xfId="0" applyFont="1" applyFill="1"/>
    <xf numFmtId="0" fontId="12" fillId="0" borderId="0" xfId="0" applyFont="1" applyFill="1"/>
    <xf numFmtId="0" fontId="3" fillId="0" borderId="0" xfId="0" applyFont="1" applyFill="1"/>
    <xf numFmtId="4" fontId="12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0" fontId="12" fillId="2" borderId="0" xfId="0" applyFont="1" applyFill="1"/>
    <xf numFmtId="4" fontId="11" fillId="0" borderId="0" xfId="0" applyNumberFormat="1" applyFont="1" applyFill="1" applyBorder="1"/>
    <xf numFmtId="4" fontId="10" fillId="0" borderId="0" xfId="0" applyNumberFormat="1" applyFont="1" applyFill="1" applyBorder="1"/>
    <xf numFmtId="4" fontId="11" fillId="0" borderId="0" xfId="0" applyNumberFormat="1" applyFont="1" applyFill="1" applyAlignment="1">
      <alignment horizontal="right" vertical="center"/>
    </xf>
    <xf numFmtId="0" fontId="10" fillId="0" borderId="0" xfId="0" applyFont="1" applyFill="1"/>
    <xf numFmtId="0" fontId="11" fillId="0" borderId="0" xfId="0" applyFont="1" applyFill="1"/>
    <xf numFmtId="0" fontId="13" fillId="0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4" fontId="1" fillId="0" borderId="0" xfId="0" applyNumberFormat="1" applyFont="1" applyFill="1" applyBorder="1"/>
    <xf numFmtId="4" fontId="1" fillId="2" borderId="0" xfId="0" applyNumberFormat="1" applyFont="1" applyFill="1" applyBorder="1"/>
    <xf numFmtId="4" fontId="10" fillId="2" borderId="0" xfId="0" applyNumberFormat="1" applyFont="1" applyFill="1" applyBorder="1"/>
    <xf numFmtId="0" fontId="11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2" xfId="0" applyBorder="1"/>
  </cellXfs>
  <cellStyles count="2">
    <cellStyle name="Звичайний" xfId="0" builtinId="0"/>
    <cellStyle name="Обычный 2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393"/>
  <sheetViews>
    <sheetView tabSelected="1" zoomScale="62" zoomScaleNormal="62" workbookViewId="0">
      <selection activeCell="A382" sqref="A382"/>
    </sheetView>
  </sheetViews>
  <sheetFormatPr defaultColWidth="9.140625" defaultRowHeight="12.75" x14ac:dyDescent="0.2"/>
  <cols>
    <col min="1" max="1" width="5.42578125" style="5" customWidth="1"/>
    <col min="2" max="2" width="49" style="22" customWidth="1"/>
    <col min="3" max="3" width="5.5703125" style="5" customWidth="1"/>
    <col min="4" max="4" width="18.42578125" style="5" customWidth="1"/>
    <col min="5" max="5" width="22" style="5" customWidth="1"/>
    <col min="6" max="6" width="17.42578125" style="5" customWidth="1"/>
    <col min="7" max="7" width="19" style="5" customWidth="1"/>
    <col min="8" max="8" width="14.42578125" style="5" customWidth="1"/>
    <col min="9" max="9" width="17.5703125" style="5" customWidth="1"/>
    <col min="10" max="10" width="14" style="5" customWidth="1"/>
    <col min="11" max="11" width="18" style="13" customWidth="1"/>
    <col min="12" max="12" width="19.28515625" style="13" customWidth="1"/>
    <col min="13" max="13" width="17.7109375" style="13" customWidth="1"/>
    <col min="14" max="14" width="16.5703125" style="13" customWidth="1"/>
    <col min="15" max="15" width="22.5703125" style="13" customWidth="1"/>
    <col min="16" max="16" width="15" style="13" customWidth="1"/>
    <col min="17" max="17" width="21.28515625" style="23" hidden="1" customWidth="1"/>
    <col min="18" max="18" width="27.85546875" style="24" hidden="1" customWidth="1"/>
    <col min="19" max="19" width="24.7109375" style="25" customWidth="1"/>
    <col min="20" max="24" width="9.140625" style="25" customWidth="1"/>
    <col min="25" max="25" width="9.140625" style="26" customWidth="1"/>
    <col min="26" max="27" width="9.140625" style="25" customWidth="1"/>
    <col min="28" max="16384" width="9.140625" style="16"/>
  </cols>
  <sheetData>
    <row r="1" spans="1:27" ht="14.25" customHeight="1" x14ac:dyDescent="0.2">
      <c r="O1" s="8" t="s">
        <v>216</v>
      </c>
    </row>
    <row r="2" spans="1:27" s="30" customFormat="1" ht="13.5" customHeight="1" x14ac:dyDescent="0.2">
      <c r="A2" s="65" t="s">
        <v>0</v>
      </c>
      <c r="B2" s="66">
        <v>41.166400000000003</v>
      </c>
      <c r="C2" s="8"/>
      <c r="D2" s="8"/>
      <c r="E2" s="8"/>
      <c r="F2" s="27"/>
      <c r="G2" s="28"/>
      <c r="H2" s="8"/>
      <c r="I2" s="8"/>
      <c r="J2" s="8"/>
      <c r="K2" s="13"/>
      <c r="L2" s="13"/>
      <c r="M2" s="13"/>
      <c r="N2" s="8"/>
      <c r="O2" s="8" t="s">
        <v>217</v>
      </c>
      <c r="P2" s="29"/>
      <c r="Q2" s="23"/>
      <c r="R2" s="24"/>
      <c r="S2" s="25"/>
      <c r="T2" s="25"/>
      <c r="U2" s="25"/>
      <c r="V2" s="25"/>
      <c r="W2" s="25"/>
      <c r="X2" s="25"/>
      <c r="Y2" s="26"/>
      <c r="Z2" s="25"/>
      <c r="AA2" s="25"/>
    </row>
    <row r="3" spans="1:27" s="30" customFormat="1" x14ac:dyDescent="0.2">
      <c r="A3" s="65" t="s">
        <v>1</v>
      </c>
      <c r="B3" s="66">
        <v>45.954099999999997</v>
      </c>
      <c r="C3" s="8"/>
      <c r="D3" s="83"/>
      <c r="E3" s="83"/>
      <c r="F3" s="27"/>
      <c r="G3" s="28"/>
      <c r="H3" s="8"/>
      <c r="I3" s="8"/>
      <c r="J3" s="8"/>
      <c r="K3" s="13"/>
      <c r="L3" s="13"/>
      <c r="M3" s="13"/>
      <c r="N3" s="8"/>
      <c r="O3" s="8" t="s">
        <v>218</v>
      </c>
      <c r="P3" s="31"/>
      <c r="Q3" s="23"/>
      <c r="R3" s="24"/>
      <c r="S3" s="25"/>
      <c r="T3" s="25"/>
      <c r="U3" s="25"/>
      <c r="V3" s="25"/>
      <c r="W3" s="25"/>
      <c r="X3" s="25"/>
      <c r="Y3" s="26"/>
      <c r="Z3" s="25"/>
      <c r="AA3" s="25"/>
    </row>
    <row r="4" spans="1:27" s="30" customFormat="1" x14ac:dyDescent="0.2">
      <c r="A4" s="65" t="s">
        <v>273</v>
      </c>
      <c r="B4" s="66">
        <v>55.123899999999999</v>
      </c>
      <c r="C4" s="8"/>
      <c r="D4" s="8"/>
      <c r="E4" s="8"/>
      <c r="F4" s="27"/>
      <c r="G4" s="28"/>
      <c r="H4" s="8"/>
      <c r="I4" s="8"/>
      <c r="J4" s="8"/>
      <c r="K4" s="13"/>
      <c r="L4" s="13"/>
      <c r="M4" s="13"/>
      <c r="N4" s="8"/>
      <c r="O4" s="8"/>
      <c r="P4" s="31"/>
      <c r="Q4" s="23"/>
      <c r="R4" s="24"/>
      <c r="S4" s="25"/>
      <c r="T4" s="25"/>
      <c r="U4" s="25"/>
      <c r="V4" s="25"/>
      <c r="W4" s="25"/>
      <c r="X4" s="25"/>
      <c r="Y4" s="26"/>
      <c r="Z4" s="25"/>
      <c r="AA4" s="25"/>
    </row>
    <row r="5" spans="1:27" s="30" customFormat="1" x14ac:dyDescent="0.2">
      <c r="A5" s="14"/>
      <c r="B5" s="32"/>
      <c r="C5" s="8"/>
      <c r="D5" s="8"/>
      <c r="E5" s="8"/>
      <c r="F5" s="27"/>
      <c r="G5" s="28"/>
      <c r="H5" s="8"/>
      <c r="I5" s="8"/>
      <c r="J5" s="8"/>
      <c r="K5" s="13"/>
      <c r="L5" s="13"/>
      <c r="M5" s="13"/>
      <c r="N5" s="8"/>
      <c r="O5" s="8"/>
      <c r="P5" s="31"/>
      <c r="Q5" s="23"/>
      <c r="R5" s="24"/>
      <c r="S5" s="25"/>
      <c r="T5" s="25"/>
      <c r="U5" s="25"/>
      <c r="V5" s="25"/>
      <c r="W5" s="25"/>
      <c r="X5" s="25"/>
      <c r="Y5" s="26"/>
      <c r="Z5" s="25"/>
      <c r="AA5" s="25"/>
    </row>
    <row r="6" spans="1:27" s="30" customFormat="1" ht="22.5" customHeight="1" x14ac:dyDescent="0.2">
      <c r="A6" s="8"/>
      <c r="B6" s="33"/>
      <c r="C6" s="8"/>
      <c r="D6" s="8"/>
      <c r="E6" s="8"/>
      <c r="F6" s="34"/>
      <c r="G6" s="28"/>
      <c r="H6" s="8"/>
      <c r="I6" s="8"/>
      <c r="J6" s="8"/>
      <c r="K6" s="13"/>
      <c r="L6" s="13"/>
      <c r="M6" s="13"/>
      <c r="N6" s="8"/>
      <c r="O6" s="29"/>
      <c r="P6" s="29"/>
      <c r="Q6" s="23"/>
      <c r="R6" s="24"/>
      <c r="S6" s="25"/>
      <c r="T6" s="25"/>
      <c r="U6" s="25"/>
      <c r="V6" s="25"/>
      <c r="W6" s="25"/>
      <c r="X6" s="25"/>
      <c r="Y6" s="26"/>
      <c r="Z6" s="25"/>
      <c r="AA6" s="25"/>
    </row>
    <row r="7" spans="1:27" s="30" customFormat="1" ht="4.5" customHeight="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23"/>
      <c r="R7" s="24"/>
      <c r="S7" s="25"/>
      <c r="T7" s="25"/>
      <c r="U7" s="25"/>
      <c r="V7" s="25"/>
      <c r="W7" s="25"/>
      <c r="X7" s="25"/>
      <c r="Y7" s="26"/>
      <c r="Z7" s="25"/>
      <c r="AA7" s="25"/>
    </row>
    <row r="8" spans="1:27" ht="19.5" customHeight="1" x14ac:dyDescent="0.2">
      <c r="A8" s="84" t="s">
        <v>219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27" s="39" customFormat="1" ht="17.25" customHeight="1" x14ac:dyDescent="0.25">
      <c r="A9" s="85" t="s">
        <v>288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35"/>
      <c r="R9" s="36"/>
      <c r="S9" s="37"/>
      <c r="T9" s="37"/>
      <c r="U9" s="37"/>
      <c r="V9" s="37"/>
      <c r="W9" s="37"/>
      <c r="X9" s="37"/>
      <c r="Y9" s="38"/>
      <c r="Z9" s="37"/>
      <c r="AA9" s="37"/>
    </row>
    <row r="10" spans="1:27" ht="15.75" customHeight="1" x14ac:dyDescent="0.2">
      <c r="A10" s="15" t="s">
        <v>227</v>
      </c>
      <c r="B10" s="40"/>
      <c r="C10" s="3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6"/>
      <c r="O10" s="10"/>
      <c r="P10" s="30"/>
    </row>
    <row r="11" spans="1:27" ht="20.25" customHeight="1" x14ac:dyDescent="0.2">
      <c r="A11" s="15" t="s">
        <v>307</v>
      </c>
      <c r="B11" s="41"/>
      <c r="C11" s="17"/>
      <c r="D11" s="17"/>
      <c r="E11" s="17"/>
      <c r="F11" s="17"/>
      <c r="G11" s="17"/>
      <c r="H11" s="17"/>
      <c r="I11" s="67"/>
      <c r="J11" s="17"/>
      <c r="K11" s="17"/>
      <c r="L11" s="17"/>
      <c r="M11" s="17"/>
      <c r="N11" s="17"/>
      <c r="O11" s="17"/>
      <c r="P11" s="17"/>
    </row>
    <row r="12" spans="1:27" s="30" customFormat="1" ht="15.75" customHeight="1" x14ac:dyDescent="0.2">
      <c r="A12" s="80" t="s">
        <v>2</v>
      </c>
      <c r="B12" s="80" t="s">
        <v>3</v>
      </c>
      <c r="C12" s="86" t="s">
        <v>4</v>
      </c>
      <c r="D12" s="80" t="s">
        <v>5</v>
      </c>
      <c r="E12" s="80"/>
      <c r="F12" s="80" t="s">
        <v>6</v>
      </c>
      <c r="G12" s="80"/>
      <c r="H12" s="80"/>
      <c r="I12" s="80"/>
      <c r="J12" s="80"/>
      <c r="K12" s="80"/>
      <c r="L12" s="80" t="s">
        <v>7</v>
      </c>
      <c r="M12" s="80"/>
      <c r="N12" s="80"/>
      <c r="O12" s="80" t="s">
        <v>8</v>
      </c>
      <c r="P12" s="80"/>
      <c r="Q12" s="23"/>
      <c r="R12" s="24"/>
      <c r="S12" s="25"/>
      <c r="T12" s="25"/>
      <c r="U12" s="25"/>
      <c r="V12" s="25"/>
      <c r="W12" s="25"/>
      <c r="X12" s="25"/>
      <c r="Y12" s="26"/>
      <c r="Z12" s="25"/>
      <c r="AA12" s="25"/>
    </row>
    <row r="13" spans="1:27" s="30" customFormat="1" ht="48" customHeight="1" x14ac:dyDescent="0.2">
      <c r="A13" s="80"/>
      <c r="B13" s="80"/>
      <c r="C13" s="86"/>
      <c r="D13" s="80"/>
      <c r="E13" s="80"/>
      <c r="F13" s="80" t="s">
        <v>9</v>
      </c>
      <c r="G13" s="80"/>
      <c r="H13" s="80" t="s">
        <v>10</v>
      </c>
      <c r="I13" s="80"/>
      <c r="J13" s="80" t="s">
        <v>11</v>
      </c>
      <c r="K13" s="80"/>
      <c r="L13" s="80"/>
      <c r="M13" s="80"/>
      <c r="N13" s="80"/>
      <c r="O13" s="80"/>
      <c r="P13" s="80"/>
      <c r="Q13" s="23"/>
      <c r="R13" s="24"/>
      <c r="S13" s="25"/>
      <c r="T13" s="25"/>
      <c r="U13" s="25"/>
      <c r="V13" s="25"/>
      <c r="W13" s="25"/>
      <c r="X13" s="25"/>
      <c r="Y13" s="26"/>
      <c r="Z13" s="25"/>
      <c r="AA13" s="25"/>
    </row>
    <row r="14" spans="1:27" s="30" customFormat="1" ht="28.5" customHeight="1" x14ac:dyDescent="0.2">
      <c r="A14" s="80"/>
      <c r="B14" s="80"/>
      <c r="C14" s="86"/>
      <c r="D14" s="80" t="s">
        <v>12</v>
      </c>
      <c r="E14" s="80" t="s">
        <v>13</v>
      </c>
      <c r="F14" s="80" t="s">
        <v>12</v>
      </c>
      <c r="G14" s="80" t="s">
        <v>13</v>
      </c>
      <c r="H14" s="80" t="s">
        <v>12</v>
      </c>
      <c r="I14" s="80" t="s">
        <v>13</v>
      </c>
      <c r="J14" s="80" t="s">
        <v>12</v>
      </c>
      <c r="K14" s="80" t="s">
        <v>13</v>
      </c>
      <c r="L14" s="80" t="s">
        <v>14</v>
      </c>
      <c r="M14" s="80" t="s">
        <v>15</v>
      </c>
      <c r="N14" s="80" t="s">
        <v>16</v>
      </c>
      <c r="O14" s="80" t="s">
        <v>17</v>
      </c>
      <c r="P14" s="80" t="s">
        <v>18</v>
      </c>
      <c r="Q14" s="23"/>
      <c r="R14" s="24"/>
      <c r="S14" s="25"/>
      <c r="T14" s="25"/>
      <c r="U14" s="25"/>
      <c r="V14" s="25"/>
      <c r="W14" s="25"/>
      <c r="X14" s="25"/>
      <c r="Y14" s="26"/>
      <c r="Z14" s="25"/>
      <c r="AA14" s="25"/>
    </row>
    <row r="15" spans="1:27" s="30" customFormat="1" ht="24.75" customHeight="1" x14ac:dyDescent="0.2">
      <c r="A15" s="80"/>
      <c r="B15" s="80"/>
      <c r="C15" s="86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23"/>
      <c r="R15" s="24"/>
      <c r="S15" s="25"/>
      <c r="T15" s="25"/>
      <c r="U15" s="25"/>
      <c r="V15" s="25"/>
      <c r="W15" s="25"/>
      <c r="X15" s="25"/>
      <c r="Y15" s="26"/>
      <c r="Z15" s="25"/>
      <c r="AA15" s="25"/>
    </row>
    <row r="16" spans="1:27" s="30" customFormat="1" ht="57" customHeight="1" x14ac:dyDescent="0.2">
      <c r="A16" s="80"/>
      <c r="B16" s="80"/>
      <c r="C16" s="86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23"/>
      <c r="R16" s="24"/>
      <c r="S16" s="25"/>
      <c r="T16" s="25"/>
      <c r="U16" s="25"/>
      <c r="V16" s="25"/>
      <c r="W16" s="25"/>
      <c r="X16" s="25"/>
      <c r="Y16" s="26"/>
      <c r="Z16" s="25"/>
      <c r="AA16" s="25"/>
    </row>
    <row r="17" spans="1:27" s="30" customFormat="1" ht="11.25" customHeight="1" x14ac:dyDescent="0.2">
      <c r="A17" s="69">
        <v>1</v>
      </c>
      <c r="B17" s="69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  <c r="H17" s="42">
        <v>8</v>
      </c>
      <c r="I17" s="42">
        <v>9</v>
      </c>
      <c r="J17" s="42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8">
        <v>16</v>
      </c>
      <c r="Q17" s="23"/>
      <c r="R17" s="24"/>
      <c r="S17" s="25"/>
      <c r="T17" s="25"/>
      <c r="U17" s="25"/>
      <c r="V17" s="25"/>
      <c r="W17" s="25"/>
      <c r="X17" s="25"/>
      <c r="Y17" s="26"/>
      <c r="Z17" s="25"/>
      <c r="AA17" s="25"/>
    </row>
    <row r="18" spans="1:27" s="30" customFormat="1" ht="24" customHeight="1" x14ac:dyDescent="0.2">
      <c r="A18" s="87" t="s">
        <v>19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23"/>
      <c r="R18" s="24"/>
      <c r="S18" s="25"/>
      <c r="T18" s="25"/>
      <c r="U18" s="25"/>
      <c r="V18" s="25"/>
      <c r="W18" s="25"/>
      <c r="X18" s="25"/>
      <c r="Y18" s="26"/>
      <c r="Z18" s="25"/>
      <c r="AA18" s="25"/>
    </row>
    <row r="19" spans="1:27" s="30" customFormat="1" ht="41.45" customHeight="1" x14ac:dyDescent="0.2">
      <c r="A19" s="69">
        <v>1</v>
      </c>
      <c r="B19" s="70" t="s">
        <v>20</v>
      </c>
      <c r="C19" s="69" t="s">
        <v>1</v>
      </c>
      <c r="D19" s="19">
        <f>F19+H19+J19</f>
        <v>6059920.4800000004</v>
      </c>
      <c r="E19" s="12">
        <f t="shared" ref="D19:E85" si="0">G19+I19+K19</f>
        <v>278478191.73000002</v>
      </c>
      <c r="F19" s="12">
        <v>6059920.4800000004</v>
      </c>
      <c r="G19" s="12">
        <f>ROUND(F19*B3,2)</f>
        <v>278478191.73000002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16602698.890000001</v>
      </c>
      <c r="P19" s="12">
        <v>0</v>
      </c>
      <c r="Q19" s="23"/>
      <c r="R19" s="24"/>
      <c r="S19" s="25"/>
      <c r="T19" s="25"/>
      <c r="U19" s="25"/>
      <c r="V19" s="25"/>
      <c r="W19" s="25"/>
      <c r="X19" s="25"/>
      <c r="Y19" s="25"/>
      <c r="Z19" s="25"/>
      <c r="AA19" s="25"/>
    </row>
    <row r="20" spans="1:27" s="30" customFormat="1" ht="41.45" customHeight="1" x14ac:dyDescent="0.2">
      <c r="A20" s="69">
        <v>2</v>
      </c>
      <c r="B20" s="70" t="s">
        <v>21</v>
      </c>
      <c r="C20" s="69" t="s">
        <v>0</v>
      </c>
      <c r="D20" s="19">
        <f t="shared" ref="D20:D33" si="1">F20+H20+J20</f>
        <v>54897444.68</v>
      </c>
      <c r="E20" s="12">
        <f t="shared" si="0"/>
        <v>2259930166.6700001</v>
      </c>
      <c r="F20" s="12">
        <v>54897444.68</v>
      </c>
      <c r="G20" s="12">
        <f>ROUND(F20*B2,2)</f>
        <v>2259930166.6700001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488564577.61000001</v>
      </c>
      <c r="P20" s="12">
        <v>0</v>
      </c>
      <c r="Q20" s="23"/>
      <c r="R20" s="24"/>
      <c r="S20" s="25"/>
      <c r="T20" s="25"/>
      <c r="U20" s="25"/>
      <c r="V20" s="25"/>
      <c r="W20" s="25"/>
      <c r="X20" s="25"/>
      <c r="Y20" s="25"/>
      <c r="Z20" s="25"/>
      <c r="AA20" s="25"/>
    </row>
    <row r="21" spans="1:27" s="30" customFormat="1" ht="41.45" customHeight="1" x14ac:dyDescent="0.2">
      <c r="A21" s="69">
        <v>3</v>
      </c>
      <c r="B21" s="70" t="s">
        <v>22</v>
      </c>
      <c r="C21" s="69" t="s">
        <v>1</v>
      </c>
      <c r="D21" s="19">
        <f t="shared" si="1"/>
        <v>7567980.7800000003</v>
      </c>
      <c r="E21" s="12">
        <f t="shared" si="0"/>
        <v>347779745.56</v>
      </c>
      <c r="F21" s="12">
        <v>7567980.7800000003</v>
      </c>
      <c r="G21" s="12">
        <f>ROUND(F21*B3,2)</f>
        <v>347779745.56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64477909.479999997</v>
      </c>
      <c r="P21" s="12">
        <v>0</v>
      </c>
      <c r="Q21" s="23"/>
      <c r="R21" s="24"/>
      <c r="S21" s="25"/>
      <c r="T21" s="25"/>
      <c r="U21" s="25"/>
      <c r="V21" s="25"/>
      <c r="W21" s="25"/>
      <c r="X21" s="25"/>
      <c r="Y21" s="25"/>
      <c r="Z21" s="25"/>
      <c r="AA21" s="25"/>
    </row>
    <row r="22" spans="1:27" s="30" customFormat="1" ht="41.45" customHeight="1" x14ac:dyDescent="0.2">
      <c r="A22" s="69">
        <v>4</v>
      </c>
      <c r="B22" s="70" t="s">
        <v>23</v>
      </c>
      <c r="C22" s="69" t="s">
        <v>0</v>
      </c>
      <c r="D22" s="19">
        <f t="shared" si="1"/>
        <v>17041897.23</v>
      </c>
      <c r="E22" s="12">
        <f t="shared" si="0"/>
        <v>701553558.13</v>
      </c>
      <c r="F22" s="12">
        <v>17041897.23</v>
      </c>
      <c r="G22" s="12">
        <f>ROUND(F22*B2,2)</f>
        <v>701553558.13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211672676.90000001</v>
      </c>
      <c r="P22" s="12">
        <v>0</v>
      </c>
      <c r="Q22" s="23"/>
      <c r="R22" s="24"/>
      <c r="S22" s="25"/>
      <c r="T22" s="25"/>
      <c r="U22" s="25"/>
      <c r="V22" s="25"/>
      <c r="W22" s="25"/>
      <c r="X22" s="25"/>
      <c r="Y22" s="25"/>
      <c r="Z22" s="25"/>
      <c r="AA22" s="25"/>
    </row>
    <row r="23" spans="1:27" s="30" customFormat="1" ht="41.45" customHeight="1" x14ac:dyDescent="0.2">
      <c r="A23" s="69">
        <v>5</v>
      </c>
      <c r="B23" s="70" t="s">
        <v>24</v>
      </c>
      <c r="C23" s="69" t="s">
        <v>0</v>
      </c>
      <c r="D23" s="19">
        <f t="shared" si="1"/>
        <v>78341785.129999995</v>
      </c>
      <c r="E23" s="12">
        <f t="shared" si="0"/>
        <v>3225049263.3800001</v>
      </c>
      <c r="F23" s="12">
        <v>78341785.129999995</v>
      </c>
      <c r="G23" s="12">
        <f>ROUND(F23*B2,2)</f>
        <v>3225049263.3800001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577046325.96000004</v>
      </c>
      <c r="P23" s="12">
        <v>0</v>
      </c>
      <c r="Q23" s="23"/>
      <c r="R23" s="24"/>
      <c r="S23" s="25"/>
      <c r="T23" s="25"/>
      <c r="U23" s="25"/>
      <c r="V23" s="25"/>
      <c r="W23" s="25"/>
      <c r="X23" s="25"/>
      <c r="Y23" s="25"/>
      <c r="Z23" s="25"/>
      <c r="AA23" s="25"/>
    </row>
    <row r="24" spans="1:27" s="30" customFormat="1" ht="92.25" customHeight="1" x14ac:dyDescent="0.2">
      <c r="A24" s="69">
        <v>6</v>
      </c>
      <c r="B24" s="70" t="s">
        <v>25</v>
      </c>
      <c r="C24" s="69" t="s">
        <v>1</v>
      </c>
      <c r="D24" s="19">
        <f t="shared" si="1"/>
        <v>133129804.64</v>
      </c>
      <c r="E24" s="12">
        <f t="shared" si="0"/>
        <v>6117860355.4099998</v>
      </c>
      <c r="F24" s="12">
        <v>133129804.64</v>
      </c>
      <c r="G24" s="12">
        <f>ROUND(F24*B3,2)</f>
        <v>6117860355.4099998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749334187</v>
      </c>
      <c r="P24" s="12">
        <v>0</v>
      </c>
      <c r="Q24" s="23"/>
      <c r="R24" s="24"/>
      <c r="S24" s="25"/>
      <c r="T24" s="25"/>
      <c r="U24" s="25"/>
      <c r="V24" s="25"/>
      <c r="W24" s="25"/>
      <c r="X24" s="25"/>
      <c r="Y24" s="25"/>
      <c r="Z24" s="25"/>
      <c r="AA24" s="25"/>
    </row>
    <row r="25" spans="1:27" s="30" customFormat="1" ht="45.6" customHeight="1" x14ac:dyDescent="0.2">
      <c r="A25" s="69">
        <v>7</v>
      </c>
      <c r="B25" s="70" t="s">
        <v>26</v>
      </c>
      <c r="C25" s="69" t="s">
        <v>1</v>
      </c>
      <c r="D25" s="19">
        <f t="shared" si="1"/>
        <v>170337552.91</v>
      </c>
      <c r="E25" s="12">
        <f t="shared" si="0"/>
        <v>7827708940.1800003</v>
      </c>
      <c r="F25" s="12">
        <v>170337552.91</v>
      </c>
      <c r="G25" s="12">
        <f>ROUND(F25*B3,2)</f>
        <v>7827708940.1800003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249480699.81</v>
      </c>
      <c r="P25" s="12">
        <v>0</v>
      </c>
      <c r="Q25" s="23"/>
      <c r="R25" s="24"/>
      <c r="S25" s="25"/>
      <c r="T25" s="25"/>
      <c r="U25" s="25"/>
      <c r="V25" s="25"/>
      <c r="W25" s="25"/>
      <c r="X25" s="25"/>
      <c r="Y25" s="25"/>
      <c r="Z25" s="25"/>
      <c r="AA25" s="25"/>
    </row>
    <row r="26" spans="1:27" s="45" customFormat="1" ht="43.9" customHeight="1" x14ac:dyDescent="0.25">
      <c r="A26" s="78">
        <v>8</v>
      </c>
      <c r="B26" s="70" t="s">
        <v>27</v>
      </c>
      <c r="C26" s="69" t="s">
        <v>0</v>
      </c>
      <c r="D26" s="19">
        <f t="shared" si="1"/>
        <v>5558721.8100000005</v>
      </c>
      <c r="E26" s="12">
        <f t="shared" si="0"/>
        <v>228832565.51999998</v>
      </c>
      <c r="F26" s="12">
        <v>4863557.7300000004</v>
      </c>
      <c r="G26" s="12">
        <f>ROUND(F26*B2,2)</f>
        <v>200215162.94</v>
      </c>
      <c r="H26" s="12">
        <v>0</v>
      </c>
      <c r="I26" s="12">
        <v>0</v>
      </c>
      <c r="J26" s="12">
        <v>695164.08</v>
      </c>
      <c r="K26" s="12">
        <f>ROUND(J26*B2,2)</f>
        <v>28617402.579999998</v>
      </c>
      <c r="L26" s="12">
        <v>0</v>
      </c>
      <c r="M26" s="12">
        <v>0</v>
      </c>
      <c r="N26" s="12">
        <v>0</v>
      </c>
      <c r="O26" s="12">
        <v>297401551.83999997</v>
      </c>
      <c r="P26" s="12">
        <v>0</v>
      </c>
      <c r="Q26" s="23"/>
      <c r="R26" s="43"/>
      <c r="S26" s="44"/>
      <c r="T26" s="44"/>
      <c r="U26" s="44"/>
      <c r="V26" s="44"/>
      <c r="W26" s="44"/>
      <c r="X26" s="44"/>
      <c r="Y26" s="44"/>
      <c r="Z26" s="44"/>
      <c r="AA26" s="44"/>
    </row>
    <row r="27" spans="1:27" s="30" customFormat="1" ht="43.9" customHeight="1" x14ac:dyDescent="0.2">
      <c r="A27" s="78"/>
      <c r="B27" s="70" t="s">
        <v>28</v>
      </c>
      <c r="C27" s="69" t="s">
        <v>0</v>
      </c>
      <c r="D27" s="19">
        <f t="shared" si="1"/>
        <v>674608.03</v>
      </c>
      <c r="E27" s="12">
        <f t="shared" si="0"/>
        <v>27771184.010000002</v>
      </c>
      <c r="F27" s="12">
        <v>674608.03</v>
      </c>
      <c r="G27" s="12">
        <f>ROUND(F27*B2,2)</f>
        <v>27771184.010000002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41898692.93</v>
      </c>
      <c r="P27" s="12">
        <v>0</v>
      </c>
      <c r="Q27" s="23"/>
      <c r="R27" s="24"/>
      <c r="S27" s="25"/>
      <c r="T27" s="25"/>
      <c r="U27" s="25"/>
      <c r="V27" s="25"/>
      <c r="W27" s="25"/>
      <c r="X27" s="25"/>
      <c r="Y27" s="25"/>
      <c r="Z27" s="25"/>
      <c r="AA27" s="25"/>
    </row>
    <row r="28" spans="1:27" s="30" customFormat="1" ht="43.9" customHeight="1" x14ac:dyDescent="0.2">
      <c r="A28" s="69">
        <v>9</v>
      </c>
      <c r="B28" s="70" t="s">
        <v>313</v>
      </c>
      <c r="C28" s="69" t="s">
        <v>29</v>
      </c>
      <c r="D28" s="19">
        <f>F28+H28+J28</f>
        <v>8057220.71</v>
      </c>
      <c r="E28" s="12">
        <f t="shared" si="0"/>
        <v>8057220.71</v>
      </c>
      <c r="F28" s="12">
        <v>8057220.71</v>
      </c>
      <c r="G28" s="12">
        <v>8057220.71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11329562.380000001</v>
      </c>
      <c r="P28" s="12">
        <v>0</v>
      </c>
      <c r="Q28" s="23"/>
      <c r="R28" s="24"/>
      <c r="S28" s="25"/>
      <c r="T28" s="25"/>
      <c r="U28" s="25"/>
      <c r="V28" s="25"/>
      <c r="W28" s="25"/>
      <c r="X28" s="25"/>
      <c r="Y28" s="25"/>
      <c r="Z28" s="25"/>
      <c r="AA28" s="25"/>
    </row>
    <row r="29" spans="1:27" s="30" customFormat="1" ht="45" customHeight="1" x14ac:dyDescent="0.2">
      <c r="A29" s="69">
        <v>10</v>
      </c>
      <c r="B29" s="70" t="s">
        <v>30</v>
      </c>
      <c r="C29" s="69" t="s">
        <v>1</v>
      </c>
      <c r="D29" s="19">
        <f t="shared" si="1"/>
        <v>16048822.68</v>
      </c>
      <c r="E29" s="12">
        <f t="shared" si="0"/>
        <v>737509202.32000005</v>
      </c>
      <c r="F29" s="12">
        <v>15209289.32</v>
      </c>
      <c r="G29" s="12">
        <f>ROUND(F29*B3,2)</f>
        <v>698929202.34000003</v>
      </c>
      <c r="H29" s="12">
        <v>0</v>
      </c>
      <c r="I29" s="12">
        <v>0</v>
      </c>
      <c r="J29" s="12">
        <v>839533.36</v>
      </c>
      <c r="K29" s="12">
        <f>ROUND(J29*B3,2)</f>
        <v>38579999.979999997</v>
      </c>
      <c r="L29" s="12">
        <v>0</v>
      </c>
      <c r="M29" s="12">
        <v>0</v>
      </c>
      <c r="N29" s="12">
        <v>0</v>
      </c>
      <c r="O29" s="12">
        <v>1024341090.36</v>
      </c>
      <c r="P29" s="12">
        <v>0</v>
      </c>
      <c r="Q29" s="23"/>
      <c r="R29" s="24"/>
      <c r="S29" s="25"/>
      <c r="T29" s="25"/>
      <c r="U29" s="25"/>
      <c r="V29" s="25"/>
      <c r="W29" s="25"/>
      <c r="X29" s="25"/>
      <c r="Y29" s="25"/>
      <c r="Z29" s="25"/>
      <c r="AA29" s="25"/>
    </row>
    <row r="30" spans="1:27" s="30" customFormat="1" ht="45" customHeight="1" x14ac:dyDescent="0.2">
      <c r="A30" s="88">
        <v>11</v>
      </c>
      <c r="B30" s="70" t="s">
        <v>31</v>
      </c>
      <c r="C30" s="69" t="s">
        <v>0</v>
      </c>
      <c r="D30" s="19">
        <f t="shared" si="1"/>
        <v>8764669.6999999993</v>
      </c>
      <c r="E30" s="12">
        <f t="shared" si="0"/>
        <v>360809898.74000001</v>
      </c>
      <c r="F30" s="12">
        <v>7737725.29</v>
      </c>
      <c r="G30" s="12">
        <f>ROUND(F30*B2,2)</f>
        <v>318534294.38</v>
      </c>
      <c r="H30" s="12">
        <v>0</v>
      </c>
      <c r="I30" s="12">
        <v>0</v>
      </c>
      <c r="J30" s="12">
        <v>1026944.41</v>
      </c>
      <c r="K30" s="12">
        <f>ROUND(J30*B2,2)</f>
        <v>42275604.359999999</v>
      </c>
      <c r="L30" s="12">
        <v>0</v>
      </c>
      <c r="M30" s="12">
        <v>0</v>
      </c>
      <c r="N30" s="12">
        <v>0</v>
      </c>
      <c r="O30" s="12">
        <v>233114839.97999999</v>
      </c>
      <c r="P30" s="12">
        <v>0</v>
      </c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</row>
    <row r="31" spans="1:27" s="30" customFormat="1" ht="54.75" customHeight="1" x14ac:dyDescent="0.2">
      <c r="A31" s="88"/>
      <c r="B31" s="6" t="s">
        <v>265</v>
      </c>
      <c r="C31" s="46" t="s">
        <v>0</v>
      </c>
      <c r="D31" s="19">
        <f t="shared" si="1"/>
        <v>1006897.92</v>
      </c>
      <c r="E31" s="12">
        <f t="shared" si="0"/>
        <v>41450362.530000001</v>
      </c>
      <c r="F31" s="12">
        <v>1006897.92</v>
      </c>
      <c r="G31" s="12">
        <f>ROUND(F31*B2,2)</f>
        <v>41450362.530000001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23"/>
      <c r="R31" s="24"/>
      <c r="S31" s="25"/>
      <c r="T31" s="25"/>
      <c r="U31" s="25"/>
      <c r="V31" s="25"/>
      <c r="W31" s="25"/>
      <c r="X31" s="25"/>
      <c r="Y31" s="25"/>
      <c r="Z31" s="25"/>
      <c r="AA31" s="25"/>
    </row>
    <row r="32" spans="1:27" s="30" customFormat="1" ht="45" customHeight="1" x14ac:dyDescent="0.2">
      <c r="A32" s="69">
        <v>12</v>
      </c>
      <c r="B32" s="70" t="s">
        <v>32</v>
      </c>
      <c r="C32" s="69" t="s">
        <v>0</v>
      </c>
      <c r="D32" s="19">
        <f t="shared" si="1"/>
        <v>27401805.27</v>
      </c>
      <c r="E32" s="12">
        <f t="shared" si="0"/>
        <v>1128033676.47</v>
      </c>
      <c r="F32" s="12">
        <v>27401805.27</v>
      </c>
      <c r="G32" s="12">
        <f>ROUND(F32*B2,2)</f>
        <v>1128033676.47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278495295.39999998</v>
      </c>
      <c r="P32" s="12">
        <v>0</v>
      </c>
      <c r="Q32" s="23"/>
      <c r="R32" s="24"/>
      <c r="S32" s="25"/>
      <c r="T32" s="25"/>
      <c r="U32" s="25"/>
      <c r="V32" s="25"/>
      <c r="W32" s="25"/>
      <c r="X32" s="25"/>
      <c r="Y32" s="25"/>
      <c r="Z32" s="25"/>
      <c r="AA32" s="25"/>
    </row>
    <row r="33" spans="1:27" s="30" customFormat="1" ht="93" customHeight="1" x14ac:dyDescent="0.2">
      <c r="A33" s="69">
        <v>13</v>
      </c>
      <c r="B33" s="70" t="s">
        <v>266</v>
      </c>
      <c r="C33" s="69" t="s">
        <v>0</v>
      </c>
      <c r="D33" s="19">
        <f t="shared" si="1"/>
        <v>73554403.959999993</v>
      </c>
      <c r="E33" s="12">
        <f t="shared" si="0"/>
        <v>3027970015.1799998</v>
      </c>
      <c r="F33" s="12">
        <v>73554403.959999993</v>
      </c>
      <c r="G33" s="12">
        <f>ROUND(F33*B2,2)</f>
        <v>3027970015.1799998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290125389.38999999</v>
      </c>
      <c r="P33" s="12">
        <v>0</v>
      </c>
      <c r="Q33" s="23"/>
      <c r="R33" s="24"/>
      <c r="S33" s="25"/>
      <c r="T33" s="25"/>
      <c r="U33" s="25"/>
      <c r="V33" s="25"/>
      <c r="W33" s="25"/>
      <c r="X33" s="25"/>
      <c r="Y33" s="25"/>
      <c r="Z33" s="25"/>
      <c r="AA33" s="25"/>
    </row>
    <row r="34" spans="1:27" s="30" customFormat="1" ht="58.15" customHeight="1" x14ac:dyDescent="0.2">
      <c r="A34" s="69">
        <v>14</v>
      </c>
      <c r="B34" s="70" t="s">
        <v>33</v>
      </c>
      <c r="C34" s="69" t="s">
        <v>1</v>
      </c>
      <c r="D34" s="12">
        <f t="shared" si="0"/>
        <v>29438487.109999999</v>
      </c>
      <c r="E34" s="12">
        <f>ROUND(D34*B3,2)</f>
        <v>1352819180.5</v>
      </c>
      <c r="F34" s="12">
        <v>29438487.109999999</v>
      </c>
      <c r="G34" s="12">
        <f>ROUND(F34*B3,2)</f>
        <v>1352819180.5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337819841.94</v>
      </c>
      <c r="P34" s="12">
        <v>0</v>
      </c>
      <c r="Q34" s="23"/>
      <c r="R34" s="24"/>
      <c r="S34" s="25"/>
      <c r="T34" s="25"/>
      <c r="U34" s="25"/>
      <c r="V34" s="25"/>
      <c r="W34" s="25"/>
      <c r="X34" s="25"/>
      <c r="Y34" s="25"/>
      <c r="Z34" s="25"/>
      <c r="AA34" s="25"/>
    </row>
    <row r="35" spans="1:27" s="30" customFormat="1" ht="87" customHeight="1" x14ac:dyDescent="0.2">
      <c r="A35" s="69">
        <v>15</v>
      </c>
      <c r="B35" s="70" t="s">
        <v>267</v>
      </c>
      <c r="C35" s="69" t="s">
        <v>29</v>
      </c>
      <c r="D35" s="12">
        <f t="shared" si="0"/>
        <v>77607290.909999996</v>
      </c>
      <c r="E35" s="12">
        <f t="shared" si="0"/>
        <v>77607290.909999996</v>
      </c>
      <c r="F35" s="12">
        <v>77607290.909999996</v>
      </c>
      <c r="G35" s="12">
        <v>77607290.909999996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63088365.310000002</v>
      </c>
      <c r="P35" s="12">
        <v>0</v>
      </c>
      <c r="Q35" s="23"/>
      <c r="R35" s="24"/>
      <c r="S35" s="25"/>
      <c r="T35" s="25"/>
      <c r="U35" s="25"/>
      <c r="V35" s="25"/>
      <c r="W35" s="25"/>
      <c r="X35" s="25"/>
      <c r="Y35" s="25"/>
      <c r="Z35" s="25"/>
      <c r="AA35" s="25"/>
    </row>
    <row r="36" spans="1:27" s="30" customFormat="1" ht="45" customHeight="1" x14ac:dyDescent="0.2">
      <c r="A36" s="69">
        <v>16</v>
      </c>
      <c r="B36" s="70" t="s">
        <v>34</v>
      </c>
      <c r="C36" s="69" t="s">
        <v>0</v>
      </c>
      <c r="D36" s="12">
        <f t="shared" si="0"/>
        <v>61780890.530000001</v>
      </c>
      <c r="E36" s="12">
        <f t="shared" si="0"/>
        <v>2543296851.9099998</v>
      </c>
      <c r="F36" s="12">
        <v>61780890.530000001</v>
      </c>
      <c r="G36" s="12">
        <f>ROUND(F36*B2,2)</f>
        <v>2543296851.9099998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2009161039.23</v>
      </c>
      <c r="P36" s="12">
        <v>0</v>
      </c>
      <c r="Q36" s="23"/>
      <c r="R36" s="24"/>
      <c r="S36" s="25"/>
      <c r="T36" s="25"/>
      <c r="U36" s="25"/>
      <c r="V36" s="25"/>
      <c r="W36" s="25"/>
      <c r="X36" s="25"/>
      <c r="Y36" s="25"/>
      <c r="Z36" s="25"/>
      <c r="AA36" s="25"/>
    </row>
    <row r="37" spans="1:27" s="30" customFormat="1" ht="48.6" customHeight="1" x14ac:dyDescent="0.2">
      <c r="A37" s="69">
        <v>17</v>
      </c>
      <c r="B37" s="70" t="s">
        <v>35</v>
      </c>
      <c r="C37" s="69" t="s">
        <v>0</v>
      </c>
      <c r="D37" s="12">
        <f t="shared" si="0"/>
        <v>117626181.75</v>
      </c>
      <c r="E37" s="12">
        <f t="shared" si="0"/>
        <v>4842246448.3900003</v>
      </c>
      <c r="F37" s="12">
        <v>117626181.75</v>
      </c>
      <c r="G37" s="12">
        <f>ROUND(F37*B2,2)</f>
        <v>4842246448.3900003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23"/>
      <c r="R37" s="24"/>
      <c r="S37" s="25"/>
      <c r="T37" s="25"/>
      <c r="U37" s="25"/>
      <c r="V37" s="25"/>
      <c r="W37" s="25"/>
      <c r="X37" s="25"/>
      <c r="Y37" s="25"/>
      <c r="Z37" s="25"/>
      <c r="AA37" s="25"/>
    </row>
    <row r="38" spans="1:27" s="30" customFormat="1" ht="59.25" customHeight="1" x14ac:dyDescent="0.2">
      <c r="A38" s="69">
        <v>18</v>
      </c>
      <c r="B38" s="70" t="s">
        <v>314</v>
      </c>
      <c r="C38" s="69" t="s">
        <v>1</v>
      </c>
      <c r="D38" s="12">
        <f t="shared" si="0"/>
        <v>3990620.06</v>
      </c>
      <c r="E38" s="12">
        <f t="shared" si="0"/>
        <v>183385353.30000001</v>
      </c>
      <c r="F38" s="12">
        <v>3990620.06</v>
      </c>
      <c r="G38" s="12">
        <f>ROUND(F38*B3,2)</f>
        <v>183385353.30000001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9021661.3800000008</v>
      </c>
      <c r="P38" s="12">
        <v>0</v>
      </c>
      <c r="Q38" s="23"/>
      <c r="R38" s="24"/>
      <c r="S38" s="25"/>
      <c r="T38" s="25"/>
      <c r="U38" s="25"/>
      <c r="V38" s="25"/>
      <c r="W38" s="25"/>
      <c r="X38" s="25"/>
      <c r="Y38" s="25"/>
      <c r="Z38" s="25"/>
      <c r="AA38" s="25"/>
    </row>
    <row r="39" spans="1:27" s="30" customFormat="1" ht="48.6" customHeight="1" x14ac:dyDescent="0.2">
      <c r="A39" s="78">
        <v>19</v>
      </c>
      <c r="B39" s="70" t="s">
        <v>36</v>
      </c>
      <c r="C39" s="69" t="s">
        <v>29</v>
      </c>
      <c r="D39" s="12">
        <f t="shared" si="0"/>
        <v>0</v>
      </c>
      <c r="E39" s="12">
        <f t="shared" si="0"/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25181922</v>
      </c>
      <c r="M39" s="12">
        <v>0</v>
      </c>
      <c r="N39" s="12">
        <v>0</v>
      </c>
      <c r="O39" s="12">
        <v>0</v>
      </c>
      <c r="P39" s="12">
        <v>0</v>
      </c>
      <c r="Q39" s="23"/>
      <c r="R39" s="24"/>
      <c r="S39" s="25"/>
      <c r="T39" s="25"/>
      <c r="U39" s="25"/>
      <c r="V39" s="25"/>
      <c r="W39" s="25"/>
      <c r="X39" s="25"/>
      <c r="Y39" s="25"/>
      <c r="Z39" s="25"/>
      <c r="AA39" s="25"/>
    </row>
    <row r="40" spans="1:27" s="30" customFormat="1" ht="48.6" customHeight="1" x14ac:dyDescent="0.2">
      <c r="A40" s="78"/>
      <c r="B40" s="70" t="s">
        <v>37</v>
      </c>
      <c r="C40" s="69" t="s">
        <v>29</v>
      </c>
      <c r="D40" s="12">
        <f t="shared" si="0"/>
        <v>0</v>
      </c>
      <c r="E40" s="12">
        <f t="shared" si="0"/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5034.83</v>
      </c>
      <c r="O40" s="12">
        <v>0</v>
      </c>
      <c r="P40" s="12">
        <v>0</v>
      </c>
      <c r="Q40" s="23"/>
      <c r="R40" s="24"/>
      <c r="S40" s="25"/>
      <c r="T40" s="25"/>
      <c r="U40" s="25"/>
      <c r="V40" s="25"/>
      <c r="W40" s="25"/>
      <c r="X40" s="25"/>
      <c r="Y40" s="25"/>
      <c r="Z40" s="25"/>
      <c r="AA40" s="25"/>
    </row>
    <row r="41" spans="1:27" s="30" customFormat="1" ht="48.6" customHeight="1" x14ac:dyDescent="0.2">
      <c r="A41" s="78"/>
      <c r="B41" s="70" t="s">
        <v>38</v>
      </c>
      <c r="C41" s="69" t="s">
        <v>29</v>
      </c>
      <c r="D41" s="12">
        <f t="shared" si="0"/>
        <v>0</v>
      </c>
      <c r="E41" s="12">
        <f t="shared" si="0"/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23"/>
      <c r="R41" s="24"/>
      <c r="S41" s="25"/>
      <c r="T41" s="25"/>
      <c r="U41" s="25"/>
      <c r="V41" s="25"/>
      <c r="W41" s="25"/>
      <c r="X41" s="25"/>
      <c r="Y41" s="25"/>
      <c r="Z41" s="25"/>
      <c r="AA41" s="25"/>
    </row>
    <row r="42" spans="1:27" s="30" customFormat="1" ht="41.45" customHeight="1" x14ac:dyDescent="0.2">
      <c r="A42" s="69">
        <v>20</v>
      </c>
      <c r="B42" s="70" t="s">
        <v>268</v>
      </c>
      <c r="C42" s="69" t="s">
        <v>1</v>
      </c>
      <c r="D42" s="12">
        <f t="shared" si="0"/>
        <v>6946540.9100000001</v>
      </c>
      <c r="E42" s="12">
        <f>ROUND(D42*B3,2)</f>
        <v>319222035.63</v>
      </c>
      <c r="F42" s="12">
        <v>6946540.9100000001</v>
      </c>
      <c r="G42" s="12">
        <f>ROUND(F42*B3,2)</f>
        <v>319222035.63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105184060.66</v>
      </c>
      <c r="P42" s="12">
        <v>0</v>
      </c>
      <c r="Q42" s="23"/>
      <c r="R42" s="24"/>
      <c r="S42" s="25"/>
      <c r="T42" s="25"/>
      <c r="U42" s="25"/>
      <c r="V42" s="25"/>
      <c r="W42" s="25"/>
      <c r="X42" s="25"/>
      <c r="Y42" s="25"/>
      <c r="Z42" s="25"/>
      <c r="AA42" s="25"/>
    </row>
    <row r="43" spans="1:27" s="30" customFormat="1" ht="41.45" customHeight="1" x14ac:dyDescent="0.2">
      <c r="A43" s="78">
        <v>21</v>
      </c>
      <c r="B43" s="79" t="s">
        <v>39</v>
      </c>
      <c r="C43" s="69" t="s">
        <v>0</v>
      </c>
      <c r="D43" s="12">
        <f t="shared" si="0"/>
        <v>92407007.329999998</v>
      </c>
      <c r="E43" s="12">
        <f t="shared" si="0"/>
        <v>3804063826.5499997</v>
      </c>
      <c r="F43" s="12">
        <v>89564504.989999995</v>
      </c>
      <c r="G43" s="12">
        <f>ROUND(F43*B2,2)</f>
        <v>3687048238.2199998</v>
      </c>
      <c r="H43" s="12">
        <v>0</v>
      </c>
      <c r="I43" s="12">
        <v>0</v>
      </c>
      <c r="J43" s="12">
        <v>2842502.34</v>
      </c>
      <c r="K43" s="12">
        <f>ROUND(J43*B2,2)</f>
        <v>117015588.33</v>
      </c>
      <c r="L43" s="12">
        <v>0</v>
      </c>
      <c r="M43" s="12">
        <v>0</v>
      </c>
      <c r="N43" s="12">
        <v>0</v>
      </c>
      <c r="O43" s="12">
        <v>97301975.739999995</v>
      </c>
      <c r="P43" s="12">
        <v>0</v>
      </c>
      <c r="Q43" s="23"/>
      <c r="R43" s="24"/>
      <c r="S43" s="25"/>
      <c r="T43" s="25"/>
      <c r="U43" s="25"/>
      <c r="V43" s="25"/>
      <c r="W43" s="25"/>
      <c r="X43" s="25"/>
      <c r="Y43" s="25"/>
      <c r="Z43" s="25"/>
      <c r="AA43" s="25"/>
    </row>
    <row r="44" spans="1:27" s="30" customFormat="1" ht="41.45" customHeight="1" x14ac:dyDescent="0.2">
      <c r="A44" s="78"/>
      <c r="B44" s="79"/>
      <c r="C44" s="69" t="s">
        <v>1</v>
      </c>
      <c r="D44" s="12">
        <f t="shared" si="0"/>
        <v>229423071.59</v>
      </c>
      <c r="E44" s="12">
        <f t="shared" si="0"/>
        <v>10542930774.15</v>
      </c>
      <c r="F44" s="12">
        <v>229423071.59</v>
      </c>
      <c r="G44" s="12">
        <f>ROUND(F44*B3,2)</f>
        <v>10542930774.15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102899937.59999999</v>
      </c>
      <c r="P44" s="12">
        <v>0</v>
      </c>
      <c r="Q44" s="23"/>
      <c r="R44" s="24"/>
      <c r="S44" s="25"/>
      <c r="T44" s="25"/>
      <c r="U44" s="25"/>
      <c r="V44" s="25"/>
      <c r="W44" s="25"/>
      <c r="X44" s="25"/>
      <c r="Y44" s="25"/>
      <c r="Z44" s="25"/>
      <c r="AA44" s="25"/>
    </row>
    <row r="45" spans="1:27" s="30" customFormat="1" ht="61.9" customHeight="1" x14ac:dyDescent="0.2">
      <c r="A45" s="78"/>
      <c r="B45" s="70" t="s">
        <v>40</v>
      </c>
      <c r="C45" s="69" t="s">
        <v>0</v>
      </c>
      <c r="D45" s="12">
        <f t="shared" si="0"/>
        <v>2550000</v>
      </c>
      <c r="E45" s="12">
        <f t="shared" si="0"/>
        <v>104974320</v>
      </c>
      <c r="F45" s="12">
        <v>2550000</v>
      </c>
      <c r="G45" s="12">
        <f>ROUND(F45*B2,2)</f>
        <v>104974320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23"/>
      <c r="R45" s="24"/>
      <c r="S45" s="25"/>
      <c r="T45" s="25"/>
      <c r="U45" s="25"/>
      <c r="V45" s="25"/>
      <c r="W45" s="25"/>
      <c r="X45" s="25"/>
      <c r="Y45" s="25"/>
      <c r="Z45" s="25"/>
      <c r="AA45" s="25"/>
    </row>
    <row r="46" spans="1:27" s="30" customFormat="1" ht="61.9" customHeight="1" x14ac:dyDescent="0.2">
      <c r="A46" s="69">
        <v>22</v>
      </c>
      <c r="B46" s="70" t="s">
        <v>269</v>
      </c>
      <c r="C46" s="69" t="s">
        <v>0</v>
      </c>
      <c r="D46" s="12">
        <f t="shared" si="0"/>
        <v>16882516.719999999</v>
      </c>
      <c r="E46" s="12">
        <f t="shared" si="0"/>
        <v>694992436.29999995</v>
      </c>
      <c r="F46" s="12">
        <v>16882516.719999999</v>
      </c>
      <c r="G46" s="12">
        <f>ROUND(F46*B2,2)</f>
        <v>694992436.29999995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23"/>
      <c r="R46" s="24"/>
      <c r="S46" s="25"/>
      <c r="T46" s="25"/>
      <c r="U46" s="25"/>
      <c r="V46" s="25"/>
      <c r="W46" s="25"/>
      <c r="X46" s="25"/>
      <c r="Y46" s="25"/>
      <c r="Z46" s="25"/>
      <c r="AA46" s="25"/>
    </row>
    <row r="47" spans="1:27" s="30" customFormat="1" ht="45.6" customHeight="1" x14ac:dyDescent="0.2">
      <c r="A47" s="69">
        <v>23</v>
      </c>
      <c r="B47" s="70" t="s">
        <v>41</v>
      </c>
      <c r="C47" s="69" t="s">
        <v>29</v>
      </c>
      <c r="D47" s="12">
        <f t="shared" si="0"/>
        <v>147942.33000000002</v>
      </c>
      <c r="E47" s="12">
        <f t="shared" si="0"/>
        <v>147942.33000000002</v>
      </c>
      <c r="F47" s="12">
        <v>147942.33000000002</v>
      </c>
      <c r="G47" s="12">
        <v>147942.33000000002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350681.86</v>
      </c>
      <c r="P47" s="12">
        <v>0</v>
      </c>
      <c r="Q47" s="23"/>
      <c r="R47" s="24"/>
      <c r="S47" s="25"/>
      <c r="T47" s="25"/>
      <c r="U47" s="25"/>
      <c r="V47" s="25"/>
      <c r="W47" s="25"/>
      <c r="X47" s="25"/>
      <c r="Y47" s="25"/>
      <c r="Z47" s="25"/>
      <c r="AA47" s="25"/>
    </row>
    <row r="48" spans="1:27" s="30" customFormat="1" ht="72.599999999999994" customHeight="1" x14ac:dyDescent="0.2">
      <c r="A48" s="78">
        <v>24</v>
      </c>
      <c r="B48" s="70" t="s">
        <v>315</v>
      </c>
      <c r="C48" s="78" t="s">
        <v>1</v>
      </c>
      <c r="D48" s="81">
        <f t="shared" si="0"/>
        <v>1352057.45</v>
      </c>
      <c r="E48" s="82">
        <f t="shared" si="0"/>
        <v>62132583.259999998</v>
      </c>
      <c r="F48" s="81">
        <v>1352057.45</v>
      </c>
      <c r="G48" s="82">
        <f>ROUND(F48*B3,2)</f>
        <v>62132583.259999998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22431935.780000001</v>
      </c>
      <c r="P48" s="12">
        <v>0</v>
      </c>
      <c r="Q48" s="23"/>
      <c r="R48" s="24"/>
      <c r="S48" s="25"/>
      <c r="T48" s="25"/>
      <c r="U48" s="25"/>
      <c r="V48" s="25"/>
      <c r="W48" s="25"/>
      <c r="X48" s="25"/>
      <c r="Y48" s="25"/>
      <c r="Z48" s="25"/>
      <c r="AA48" s="25"/>
    </row>
    <row r="49" spans="1:27" s="30" customFormat="1" ht="73.900000000000006" customHeight="1" x14ac:dyDescent="0.2">
      <c r="A49" s="78"/>
      <c r="B49" s="70" t="s">
        <v>316</v>
      </c>
      <c r="C49" s="78"/>
      <c r="D49" s="81">
        <f t="shared" si="0"/>
        <v>0</v>
      </c>
      <c r="E49" s="82"/>
      <c r="F49" s="81"/>
      <c r="G49" s="82"/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9">
        <v>17306991.629999999</v>
      </c>
      <c r="P49" s="12">
        <v>0</v>
      </c>
      <c r="Q49" s="23"/>
      <c r="R49" s="24"/>
      <c r="S49" s="25"/>
      <c r="T49" s="25"/>
      <c r="U49" s="25"/>
      <c r="V49" s="25"/>
      <c r="W49" s="25"/>
      <c r="X49" s="25"/>
      <c r="Y49" s="25"/>
      <c r="Z49" s="25"/>
      <c r="AA49" s="25"/>
    </row>
    <row r="50" spans="1:27" s="30" customFormat="1" ht="66.75" customHeight="1" x14ac:dyDescent="0.2">
      <c r="A50" s="69">
        <v>25</v>
      </c>
      <c r="B50" s="70" t="s">
        <v>270</v>
      </c>
      <c r="C50" s="69" t="s">
        <v>1</v>
      </c>
      <c r="D50" s="12">
        <f t="shared" si="0"/>
        <v>2288720.9900000002</v>
      </c>
      <c r="E50" s="12">
        <f t="shared" si="0"/>
        <v>105176113.25</v>
      </c>
      <c r="F50" s="12">
        <v>2288720.9900000002</v>
      </c>
      <c r="G50" s="12">
        <f>ROUND(F50*B3,2)</f>
        <v>105176113.25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7018311.3399999999</v>
      </c>
      <c r="P50" s="12">
        <v>0</v>
      </c>
      <c r="Q50" s="23"/>
      <c r="R50" s="24"/>
      <c r="S50" s="25"/>
      <c r="T50" s="25"/>
      <c r="U50" s="25"/>
      <c r="V50" s="25"/>
      <c r="W50" s="25"/>
      <c r="X50" s="25"/>
      <c r="Y50" s="25"/>
      <c r="Z50" s="25"/>
      <c r="AA50" s="25"/>
    </row>
    <row r="51" spans="1:27" s="30" customFormat="1" ht="49.15" customHeight="1" x14ac:dyDescent="0.2">
      <c r="A51" s="69">
        <v>26</v>
      </c>
      <c r="B51" s="70" t="s">
        <v>42</v>
      </c>
      <c r="C51" s="69" t="s">
        <v>1</v>
      </c>
      <c r="D51" s="12">
        <f t="shared" si="0"/>
        <v>1041637.81</v>
      </c>
      <c r="E51" s="12">
        <f t="shared" si="0"/>
        <v>47867528.079999998</v>
      </c>
      <c r="F51" s="12">
        <v>1041637.81</v>
      </c>
      <c r="G51" s="12">
        <f>ROUND(F51*B3,2)</f>
        <v>47867528.079999998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6145495.8899999997</v>
      </c>
      <c r="P51" s="12">
        <v>0</v>
      </c>
      <c r="Q51" s="23"/>
      <c r="R51" s="24"/>
      <c r="S51" s="25"/>
      <c r="T51" s="25"/>
      <c r="U51" s="25"/>
      <c r="V51" s="25"/>
      <c r="W51" s="25"/>
      <c r="X51" s="25"/>
      <c r="Y51" s="25"/>
      <c r="Z51" s="25"/>
      <c r="AA51" s="25"/>
    </row>
    <row r="52" spans="1:27" s="30" customFormat="1" ht="49.15" customHeight="1" x14ac:dyDescent="0.2">
      <c r="A52" s="69">
        <v>27</v>
      </c>
      <c r="B52" s="70" t="s">
        <v>43</v>
      </c>
      <c r="C52" s="69" t="s">
        <v>0</v>
      </c>
      <c r="D52" s="12">
        <f t="shared" si="0"/>
        <v>112557542.16000001</v>
      </c>
      <c r="E52" s="12">
        <f t="shared" si="0"/>
        <v>4633588803.5799999</v>
      </c>
      <c r="F52" s="12">
        <v>112368450.90000001</v>
      </c>
      <c r="G52" s="12">
        <f>ROUND(F52*B2,2)</f>
        <v>4625804597.1300001</v>
      </c>
      <c r="H52" s="12">
        <v>0</v>
      </c>
      <c r="I52" s="12">
        <v>0</v>
      </c>
      <c r="J52" s="12">
        <v>189091.26</v>
      </c>
      <c r="K52" s="12">
        <f>ROUND(J52*B2,2)</f>
        <v>7784206.4500000002</v>
      </c>
      <c r="L52" s="12">
        <v>0</v>
      </c>
      <c r="M52" s="12">
        <v>0</v>
      </c>
      <c r="N52" s="12">
        <v>0</v>
      </c>
      <c r="O52" s="12">
        <v>4342723617.2799997</v>
      </c>
      <c r="P52" s="12">
        <v>0</v>
      </c>
      <c r="Q52" s="23"/>
      <c r="R52" s="24"/>
      <c r="S52" s="25"/>
      <c r="T52" s="25"/>
      <c r="U52" s="25"/>
      <c r="V52" s="25"/>
      <c r="W52" s="25"/>
      <c r="X52" s="25"/>
      <c r="Y52" s="25"/>
      <c r="Z52" s="25"/>
      <c r="AA52" s="25"/>
    </row>
    <row r="53" spans="1:27" s="30" customFormat="1" ht="49.15" customHeight="1" x14ac:dyDescent="0.2">
      <c r="A53" s="69">
        <v>28</v>
      </c>
      <c r="B53" s="70" t="s">
        <v>259</v>
      </c>
      <c r="C53" s="69" t="s">
        <v>1</v>
      </c>
      <c r="D53" s="12">
        <f t="shared" si="0"/>
        <v>19405179.41</v>
      </c>
      <c r="E53" s="12">
        <f t="shared" si="0"/>
        <v>891747555.13</v>
      </c>
      <c r="F53" s="12">
        <v>19405179.41</v>
      </c>
      <c r="G53" s="12">
        <f>ROUND(F53*B3,2)</f>
        <v>891747555.13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209077934.62</v>
      </c>
      <c r="P53" s="12">
        <v>0</v>
      </c>
      <c r="Q53" s="23"/>
      <c r="R53" s="24"/>
      <c r="S53" s="25"/>
      <c r="T53" s="25"/>
      <c r="U53" s="25"/>
      <c r="V53" s="25"/>
      <c r="W53" s="25"/>
      <c r="X53" s="25"/>
      <c r="Y53" s="25"/>
      <c r="Z53" s="25"/>
      <c r="AA53" s="25"/>
    </row>
    <row r="54" spans="1:27" s="30" customFormat="1" ht="49.15" customHeight="1" x14ac:dyDescent="0.2">
      <c r="A54" s="69">
        <v>29</v>
      </c>
      <c r="B54" s="70" t="s">
        <v>44</v>
      </c>
      <c r="C54" s="69" t="s">
        <v>29</v>
      </c>
      <c r="D54" s="12">
        <f t="shared" si="0"/>
        <v>2129053849.5999999</v>
      </c>
      <c r="E54" s="12">
        <f t="shared" si="0"/>
        <v>2129053849.5999999</v>
      </c>
      <c r="F54" s="12">
        <v>2129053849.5999999</v>
      </c>
      <c r="G54" s="12">
        <v>2129053849.5999999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9635453.2599999998</v>
      </c>
      <c r="P54" s="12">
        <v>0</v>
      </c>
      <c r="Q54" s="23"/>
      <c r="R54" s="24"/>
      <c r="S54" s="25"/>
      <c r="T54" s="25"/>
      <c r="U54" s="25"/>
      <c r="V54" s="25"/>
      <c r="W54" s="25"/>
      <c r="X54" s="25"/>
      <c r="Y54" s="25"/>
      <c r="Z54" s="25"/>
      <c r="AA54" s="25"/>
    </row>
    <row r="55" spans="1:27" s="30" customFormat="1" ht="49.15" customHeight="1" x14ac:dyDescent="0.2">
      <c r="A55" s="69">
        <v>30</v>
      </c>
      <c r="B55" s="70" t="s">
        <v>45</v>
      </c>
      <c r="C55" s="69" t="s">
        <v>29</v>
      </c>
      <c r="D55" s="12">
        <f t="shared" si="0"/>
        <v>11229335.300000001</v>
      </c>
      <c r="E55" s="12">
        <f t="shared" si="0"/>
        <v>11229335.300000001</v>
      </c>
      <c r="F55" s="12">
        <v>0</v>
      </c>
      <c r="G55" s="12">
        <v>0</v>
      </c>
      <c r="H55" s="12">
        <v>0</v>
      </c>
      <c r="I55" s="12">
        <v>0</v>
      </c>
      <c r="J55" s="12">
        <v>11229335.300000001</v>
      </c>
      <c r="K55" s="12">
        <v>11229335.300000001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23"/>
      <c r="R55" s="24"/>
      <c r="S55" s="25"/>
      <c r="T55" s="25"/>
      <c r="U55" s="25"/>
      <c r="V55" s="25"/>
      <c r="W55" s="25"/>
      <c r="X55" s="25"/>
      <c r="Y55" s="25"/>
      <c r="Z55" s="25"/>
      <c r="AA55" s="25"/>
    </row>
    <row r="56" spans="1:27" s="30" customFormat="1" ht="49.15" customHeight="1" x14ac:dyDescent="0.2">
      <c r="A56" s="69">
        <v>31</v>
      </c>
      <c r="B56" s="70" t="s">
        <v>46</v>
      </c>
      <c r="C56" s="69" t="s">
        <v>0</v>
      </c>
      <c r="D56" s="12">
        <f t="shared" si="0"/>
        <v>0</v>
      </c>
      <c r="E56" s="12">
        <f t="shared" si="0"/>
        <v>0</v>
      </c>
      <c r="F56" s="12">
        <v>0</v>
      </c>
      <c r="G56" s="12">
        <f>ROUND(F56*B2,2)</f>
        <v>0</v>
      </c>
      <c r="H56" s="12">
        <v>0</v>
      </c>
      <c r="I56" s="12">
        <v>0</v>
      </c>
      <c r="J56" s="12">
        <v>0</v>
      </c>
      <c r="K56" s="12">
        <v>0</v>
      </c>
      <c r="L56" s="12">
        <v>284355435.58999997</v>
      </c>
      <c r="M56" s="12">
        <v>0</v>
      </c>
      <c r="N56" s="12">
        <v>0</v>
      </c>
      <c r="O56" s="12">
        <v>523519037.00999999</v>
      </c>
      <c r="P56" s="12">
        <v>0</v>
      </c>
      <c r="Q56" s="23"/>
      <c r="R56" s="24"/>
      <c r="S56" s="25"/>
      <c r="T56" s="25"/>
      <c r="U56" s="25"/>
      <c r="V56" s="25"/>
      <c r="W56" s="25"/>
      <c r="X56" s="25"/>
      <c r="Y56" s="25"/>
      <c r="Z56" s="25"/>
      <c r="AA56" s="25"/>
    </row>
    <row r="57" spans="1:27" s="30" customFormat="1" ht="49.15" customHeight="1" x14ac:dyDescent="0.2">
      <c r="A57" s="69">
        <v>32</v>
      </c>
      <c r="B57" s="70" t="s">
        <v>47</v>
      </c>
      <c r="C57" s="69" t="s">
        <v>1</v>
      </c>
      <c r="D57" s="12">
        <f t="shared" si="0"/>
        <v>0</v>
      </c>
      <c r="E57" s="12">
        <f t="shared" si="0"/>
        <v>0</v>
      </c>
      <c r="F57" s="12">
        <v>0</v>
      </c>
      <c r="G57" s="12">
        <f>ROUND(F57*B3,2)</f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4753481.16</v>
      </c>
      <c r="P57" s="12">
        <v>0</v>
      </c>
      <c r="Q57" s="23"/>
      <c r="R57" s="24"/>
      <c r="S57" s="25"/>
      <c r="T57" s="25"/>
      <c r="U57" s="25"/>
      <c r="V57" s="25"/>
      <c r="W57" s="25"/>
      <c r="X57" s="25"/>
      <c r="Y57" s="25"/>
      <c r="Z57" s="25"/>
      <c r="AA57" s="25"/>
    </row>
    <row r="58" spans="1:27" s="30" customFormat="1" ht="49.15" customHeight="1" x14ac:dyDescent="0.2">
      <c r="A58" s="69">
        <v>33</v>
      </c>
      <c r="B58" s="70" t="s">
        <v>48</v>
      </c>
      <c r="C58" s="69" t="s">
        <v>0</v>
      </c>
      <c r="D58" s="12">
        <f t="shared" si="0"/>
        <v>207603323.30000001</v>
      </c>
      <c r="E58" s="12">
        <f t="shared" si="0"/>
        <v>8546281448.3000002</v>
      </c>
      <c r="F58" s="12">
        <v>207603323.30000001</v>
      </c>
      <c r="G58" s="12">
        <f>ROUND(F58*B2,2)</f>
        <v>8546281448.3000002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5673948224.1999998</v>
      </c>
      <c r="P58" s="12">
        <v>0</v>
      </c>
      <c r="Q58" s="23"/>
      <c r="R58" s="24"/>
      <c r="S58" s="25"/>
      <c r="T58" s="25"/>
      <c r="U58" s="25"/>
      <c r="V58" s="25"/>
      <c r="W58" s="25"/>
      <c r="X58" s="25"/>
      <c r="Y58" s="25"/>
      <c r="Z58" s="25"/>
      <c r="AA58" s="25"/>
    </row>
    <row r="59" spans="1:27" s="30" customFormat="1" ht="49.15" customHeight="1" x14ac:dyDescent="0.2">
      <c r="A59" s="69">
        <v>34</v>
      </c>
      <c r="B59" s="70" t="s">
        <v>271</v>
      </c>
      <c r="C59" s="69" t="s">
        <v>0</v>
      </c>
      <c r="D59" s="12">
        <f t="shared" si="0"/>
        <v>87659560.359999999</v>
      </c>
      <c r="E59" s="12">
        <f t="shared" si="0"/>
        <v>3608628525.5999999</v>
      </c>
      <c r="F59" s="12">
        <v>87659560.359999999</v>
      </c>
      <c r="G59" s="12">
        <f>ROUND(F59*B2,2)</f>
        <v>3608628525.5999999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1908355568.5599999</v>
      </c>
      <c r="P59" s="12">
        <v>0</v>
      </c>
      <c r="Q59" s="23"/>
      <c r="R59" s="24"/>
      <c r="S59" s="25"/>
      <c r="T59" s="25"/>
      <c r="U59" s="25"/>
      <c r="V59" s="25"/>
      <c r="W59" s="25"/>
      <c r="X59" s="25"/>
      <c r="Y59" s="25"/>
      <c r="Z59" s="25"/>
      <c r="AA59" s="25"/>
    </row>
    <row r="60" spans="1:27" s="30" customFormat="1" ht="49.15" customHeight="1" x14ac:dyDescent="0.2">
      <c r="A60" s="69">
        <v>35</v>
      </c>
      <c r="B60" s="70" t="s">
        <v>49</v>
      </c>
      <c r="C60" s="69" t="s">
        <v>29</v>
      </c>
      <c r="D60" s="12">
        <f t="shared" si="0"/>
        <v>0</v>
      </c>
      <c r="E60" s="12">
        <f t="shared" si="0"/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1314961.8999999999</v>
      </c>
      <c r="O60" s="12">
        <v>0</v>
      </c>
      <c r="P60" s="12">
        <v>0</v>
      </c>
      <c r="Q60" s="23"/>
      <c r="R60" s="24"/>
      <c r="S60" s="25"/>
      <c r="T60" s="25"/>
      <c r="U60" s="25"/>
      <c r="V60" s="25"/>
      <c r="W60" s="25"/>
      <c r="X60" s="25"/>
      <c r="Y60" s="25"/>
      <c r="Z60" s="25"/>
      <c r="AA60" s="25"/>
    </row>
    <row r="61" spans="1:27" s="30" customFormat="1" ht="49.15" customHeight="1" x14ac:dyDescent="0.2">
      <c r="A61" s="78">
        <v>36</v>
      </c>
      <c r="B61" s="70" t="s">
        <v>50</v>
      </c>
      <c r="C61" s="69" t="s">
        <v>29</v>
      </c>
      <c r="D61" s="12">
        <f t="shared" si="0"/>
        <v>1676400000</v>
      </c>
      <c r="E61" s="12">
        <f t="shared" si="0"/>
        <v>1676400000</v>
      </c>
      <c r="F61" s="12">
        <v>1676400000</v>
      </c>
      <c r="G61" s="12">
        <v>1676400000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1150456539.54</v>
      </c>
      <c r="P61" s="12">
        <v>0</v>
      </c>
      <c r="Q61" s="23"/>
      <c r="R61" s="24"/>
      <c r="S61" s="25"/>
      <c r="T61" s="25"/>
      <c r="U61" s="25"/>
      <c r="V61" s="25"/>
      <c r="W61" s="25"/>
      <c r="X61" s="25"/>
      <c r="Y61" s="25"/>
      <c r="Z61" s="25"/>
      <c r="AA61" s="25"/>
    </row>
    <row r="62" spans="1:27" s="30" customFormat="1" ht="49.15" customHeight="1" x14ac:dyDescent="0.2">
      <c r="A62" s="78"/>
      <c r="B62" s="70" t="s">
        <v>51</v>
      </c>
      <c r="C62" s="69" t="s">
        <v>29</v>
      </c>
      <c r="D62" s="12">
        <f t="shared" si="0"/>
        <v>65160968.399999999</v>
      </c>
      <c r="E62" s="12">
        <f t="shared" si="0"/>
        <v>65160968.399999999</v>
      </c>
      <c r="F62" s="12">
        <v>65160968.399999999</v>
      </c>
      <c r="G62" s="12">
        <v>65160968.399999999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59835.62</v>
      </c>
      <c r="O62" s="12">
        <v>41846551.530000001</v>
      </c>
      <c r="P62" s="12">
        <v>0</v>
      </c>
      <c r="Q62" s="23"/>
      <c r="R62" s="24"/>
      <c r="S62" s="25"/>
      <c r="T62" s="25"/>
      <c r="U62" s="25"/>
      <c r="V62" s="25"/>
      <c r="W62" s="25"/>
      <c r="X62" s="25"/>
      <c r="Y62" s="25"/>
      <c r="Z62" s="25"/>
      <c r="AA62" s="25"/>
    </row>
    <row r="63" spans="1:27" s="30" customFormat="1" ht="49.15" customHeight="1" x14ac:dyDescent="0.2">
      <c r="A63" s="78"/>
      <c r="B63" s="70" t="s">
        <v>52</v>
      </c>
      <c r="C63" s="69" t="s">
        <v>29</v>
      </c>
      <c r="D63" s="12">
        <f t="shared" si="0"/>
        <v>264544196.40000001</v>
      </c>
      <c r="E63" s="12">
        <f t="shared" si="0"/>
        <v>264544196.40000001</v>
      </c>
      <c r="F63" s="12">
        <v>264544196.40000001</v>
      </c>
      <c r="G63" s="12">
        <v>264544196.40000001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129643.84</v>
      </c>
      <c r="O63" s="12">
        <v>117006866.25</v>
      </c>
      <c r="P63" s="12">
        <v>0</v>
      </c>
      <c r="Q63" s="23"/>
      <c r="R63" s="24"/>
      <c r="S63" s="25"/>
      <c r="T63" s="25"/>
      <c r="U63" s="25"/>
      <c r="V63" s="25"/>
      <c r="W63" s="25"/>
      <c r="X63" s="25"/>
      <c r="Y63" s="25"/>
      <c r="Z63" s="25"/>
      <c r="AA63" s="25"/>
    </row>
    <row r="64" spans="1:27" s="30" customFormat="1" ht="36" customHeight="1" x14ac:dyDescent="0.2">
      <c r="A64" s="78">
        <v>37</v>
      </c>
      <c r="B64" s="79" t="s">
        <v>243</v>
      </c>
      <c r="C64" s="69" t="s">
        <v>1</v>
      </c>
      <c r="D64" s="12">
        <f t="shared" si="0"/>
        <v>145.72</v>
      </c>
      <c r="E64" s="12">
        <f t="shared" si="0"/>
        <v>6696.43</v>
      </c>
      <c r="F64" s="12">
        <v>0</v>
      </c>
      <c r="G64" s="12">
        <v>0</v>
      </c>
      <c r="H64" s="12">
        <v>145.69999999999999</v>
      </c>
      <c r="I64" s="12">
        <f>ROUND(H64*B3,2)</f>
        <v>6695.51</v>
      </c>
      <c r="J64" s="12">
        <v>0.02</v>
      </c>
      <c r="K64" s="12">
        <f>ROUND(J64*B3,2)</f>
        <v>0.92</v>
      </c>
      <c r="L64" s="12">
        <v>0</v>
      </c>
      <c r="M64" s="12">
        <v>10675545.65</v>
      </c>
      <c r="N64" s="12">
        <v>17494.21</v>
      </c>
      <c r="O64" s="12">
        <v>0</v>
      </c>
      <c r="P64" s="12">
        <v>0</v>
      </c>
      <c r="Q64" s="23"/>
      <c r="R64" s="24"/>
      <c r="S64" s="25"/>
      <c r="T64" s="25"/>
      <c r="U64" s="25"/>
      <c r="V64" s="25"/>
      <c r="W64" s="25"/>
      <c r="X64" s="25"/>
      <c r="Y64" s="25"/>
      <c r="Z64" s="25"/>
      <c r="AA64" s="25"/>
    </row>
    <row r="65" spans="1:27" s="30" customFormat="1" ht="36" customHeight="1" x14ac:dyDescent="0.2">
      <c r="A65" s="78"/>
      <c r="B65" s="79"/>
      <c r="C65" s="69" t="s">
        <v>0</v>
      </c>
      <c r="D65" s="12">
        <f t="shared" si="0"/>
        <v>0</v>
      </c>
      <c r="E65" s="12">
        <f t="shared" si="0"/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f>ROUND(J65*B2,2)</f>
        <v>0</v>
      </c>
      <c r="L65" s="12">
        <v>0</v>
      </c>
      <c r="M65" s="12">
        <v>1096527.43</v>
      </c>
      <c r="N65" s="12">
        <v>0</v>
      </c>
      <c r="O65" s="12">
        <v>0</v>
      </c>
      <c r="P65" s="12">
        <v>0</v>
      </c>
      <c r="Q65" s="23"/>
      <c r="R65" s="24"/>
      <c r="S65" s="25"/>
      <c r="T65" s="25"/>
      <c r="U65" s="25"/>
      <c r="V65" s="25"/>
      <c r="W65" s="25"/>
      <c r="X65" s="25"/>
      <c r="Y65" s="25"/>
      <c r="Z65" s="25"/>
      <c r="AA65" s="25"/>
    </row>
    <row r="66" spans="1:27" s="30" customFormat="1" ht="36" customHeight="1" x14ac:dyDescent="0.2">
      <c r="A66" s="78"/>
      <c r="B66" s="79"/>
      <c r="C66" s="69" t="s">
        <v>273</v>
      </c>
      <c r="D66" s="12">
        <f t="shared" si="0"/>
        <v>0</v>
      </c>
      <c r="E66" s="12">
        <f t="shared" si="0"/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f>ROUND(J66*B4,2)</f>
        <v>0</v>
      </c>
      <c r="L66" s="12">
        <v>0</v>
      </c>
      <c r="M66" s="12">
        <v>3354661.48</v>
      </c>
      <c r="N66" s="12">
        <v>0</v>
      </c>
      <c r="O66" s="12">
        <v>0</v>
      </c>
      <c r="P66" s="12">
        <v>0</v>
      </c>
      <c r="Q66" s="23"/>
      <c r="R66" s="24"/>
      <c r="S66" s="25"/>
      <c r="T66" s="25"/>
      <c r="U66" s="25"/>
      <c r="V66" s="25"/>
      <c r="W66" s="25"/>
      <c r="X66" s="25"/>
      <c r="Y66" s="25"/>
      <c r="Z66" s="25"/>
      <c r="AA66" s="25"/>
    </row>
    <row r="67" spans="1:27" s="30" customFormat="1" ht="45" customHeight="1" x14ac:dyDescent="0.2">
      <c r="A67" s="69">
        <v>38</v>
      </c>
      <c r="B67" s="70" t="s">
        <v>53</v>
      </c>
      <c r="C67" s="69" t="s">
        <v>29</v>
      </c>
      <c r="D67" s="12">
        <f t="shared" si="0"/>
        <v>0</v>
      </c>
      <c r="E67" s="12">
        <f t="shared" si="0"/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23"/>
      <c r="R67" s="24"/>
      <c r="S67" s="25"/>
      <c r="T67" s="25"/>
      <c r="U67" s="25"/>
      <c r="V67" s="25"/>
      <c r="W67" s="25"/>
      <c r="X67" s="25"/>
      <c r="Y67" s="25"/>
      <c r="Z67" s="25"/>
      <c r="AA67" s="25"/>
    </row>
    <row r="68" spans="1:27" s="30" customFormat="1" ht="45" customHeight="1" x14ac:dyDescent="0.2">
      <c r="A68" s="69">
        <v>39</v>
      </c>
      <c r="B68" s="70" t="s">
        <v>54</v>
      </c>
      <c r="C68" s="69" t="s">
        <v>29</v>
      </c>
      <c r="D68" s="12">
        <f t="shared" si="0"/>
        <v>0</v>
      </c>
      <c r="E68" s="12">
        <f t="shared" si="0"/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23"/>
      <c r="R68" s="24"/>
      <c r="S68" s="25"/>
      <c r="T68" s="25"/>
      <c r="U68" s="25"/>
      <c r="V68" s="25"/>
      <c r="W68" s="25"/>
      <c r="X68" s="25"/>
      <c r="Y68" s="25"/>
      <c r="Z68" s="25"/>
      <c r="AA68" s="25"/>
    </row>
    <row r="69" spans="1:27" s="30" customFormat="1" ht="45" customHeight="1" x14ac:dyDescent="0.2">
      <c r="A69" s="69">
        <v>40</v>
      </c>
      <c r="B69" s="70" t="s">
        <v>317</v>
      </c>
      <c r="C69" s="69" t="s">
        <v>1</v>
      </c>
      <c r="D69" s="12">
        <f t="shared" si="0"/>
        <v>0</v>
      </c>
      <c r="E69" s="12">
        <f>ROUND(D69*B3,2)</f>
        <v>0</v>
      </c>
      <c r="F69" s="12">
        <v>0</v>
      </c>
      <c r="G69" s="12">
        <f>ROUND(F69*B3,2)</f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23"/>
      <c r="R69" s="24"/>
      <c r="S69" s="25"/>
      <c r="T69" s="25"/>
      <c r="U69" s="25"/>
      <c r="V69" s="25"/>
      <c r="W69" s="25"/>
      <c r="X69" s="25"/>
      <c r="Y69" s="25"/>
      <c r="Z69" s="25"/>
      <c r="AA69" s="25"/>
    </row>
    <row r="70" spans="1:27" s="30" customFormat="1" ht="45" customHeight="1" x14ac:dyDescent="0.2">
      <c r="A70" s="69">
        <v>41</v>
      </c>
      <c r="B70" s="70" t="s">
        <v>318</v>
      </c>
      <c r="C70" s="69" t="s">
        <v>1</v>
      </c>
      <c r="D70" s="12">
        <f t="shared" si="0"/>
        <v>0</v>
      </c>
      <c r="E70" s="12">
        <f>ROUND(D70*B3,2)</f>
        <v>0</v>
      </c>
      <c r="F70" s="12">
        <v>0</v>
      </c>
      <c r="G70" s="12">
        <f>ROUND(F70*B3,2)</f>
        <v>0</v>
      </c>
      <c r="H70" s="12">
        <v>0</v>
      </c>
      <c r="I70" s="12">
        <v>0</v>
      </c>
      <c r="J70" s="12">
        <v>0</v>
      </c>
      <c r="K70" s="12">
        <v>0</v>
      </c>
      <c r="L70" s="12">
        <v>5858500.5999999996</v>
      </c>
      <c r="M70" s="12">
        <v>0</v>
      </c>
      <c r="N70" s="12">
        <v>287303.87</v>
      </c>
      <c r="O70" s="12">
        <v>0</v>
      </c>
      <c r="P70" s="12">
        <v>0</v>
      </c>
      <c r="Q70" s="23"/>
      <c r="R70" s="24"/>
      <c r="S70" s="25"/>
      <c r="T70" s="25"/>
      <c r="U70" s="25"/>
      <c r="V70" s="25"/>
      <c r="W70" s="25"/>
      <c r="X70" s="25"/>
      <c r="Y70" s="25"/>
      <c r="Z70" s="25"/>
      <c r="AA70" s="25"/>
    </row>
    <row r="71" spans="1:27" s="30" customFormat="1" ht="45" customHeight="1" x14ac:dyDescent="0.2">
      <c r="A71" s="69">
        <v>42</v>
      </c>
      <c r="B71" s="70" t="s">
        <v>55</v>
      </c>
      <c r="C71" s="69" t="s">
        <v>29</v>
      </c>
      <c r="D71" s="12">
        <f t="shared" si="0"/>
        <v>12827007.16</v>
      </c>
      <c r="E71" s="12">
        <f t="shared" si="0"/>
        <v>12827007.16</v>
      </c>
      <c r="F71" s="12">
        <v>12827007.16</v>
      </c>
      <c r="G71" s="12">
        <f t="shared" ref="G71:G73" si="2">F71</f>
        <v>12827007.16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3666345.29</v>
      </c>
      <c r="P71" s="12">
        <v>0</v>
      </c>
      <c r="Q71" s="23"/>
      <c r="R71" s="24"/>
      <c r="S71" s="25"/>
      <c r="T71" s="25"/>
      <c r="U71" s="25"/>
      <c r="V71" s="25"/>
      <c r="W71" s="25"/>
      <c r="X71" s="25"/>
      <c r="Y71" s="25"/>
      <c r="Z71" s="25"/>
      <c r="AA71" s="25"/>
    </row>
    <row r="72" spans="1:27" s="30" customFormat="1" ht="45" customHeight="1" x14ac:dyDescent="0.2">
      <c r="A72" s="69">
        <v>43</v>
      </c>
      <c r="B72" s="70" t="s">
        <v>56</v>
      </c>
      <c r="C72" s="69" t="s">
        <v>1</v>
      </c>
      <c r="D72" s="12">
        <f t="shared" si="0"/>
        <v>0</v>
      </c>
      <c r="E72" s="12">
        <f>ROUND(D72*B3,2)</f>
        <v>0</v>
      </c>
      <c r="F72" s="12">
        <v>0</v>
      </c>
      <c r="G72" s="12">
        <f t="shared" si="2"/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1067.93</v>
      </c>
      <c r="O72" s="12">
        <v>0</v>
      </c>
      <c r="P72" s="12">
        <v>0</v>
      </c>
      <c r="Q72" s="23"/>
      <c r="R72" s="24"/>
      <c r="S72" s="25"/>
      <c r="T72" s="25"/>
      <c r="U72" s="25"/>
      <c r="V72" s="25"/>
      <c r="W72" s="25"/>
      <c r="X72" s="25"/>
      <c r="Y72" s="25"/>
      <c r="Z72" s="25"/>
      <c r="AA72" s="25"/>
    </row>
    <row r="73" spans="1:27" s="30" customFormat="1" ht="45" customHeight="1" x14ac:dyDescent="0.2">
      <c r="A73" s="69">
        <v>44</v>
      </c>
      <c r="B73" s="70" t="s">
        <v>57</v>
      </c>
      <c r="C73" s="69" t="s">
        <v>0</v>
      </c>
      <c r="D73" s="12">
        <f t="shared" si="0"/>
        <v>0</v>
      </c>
      <c r="E73" s="12">
        <f t="shared" si="0"/>
        <v>0</v>
      </c>
      <c r="F73" s="12">
        <v>0</v>
      </c>
      <c r="G73" s="12">
        <f t="shared" si="2"/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25463466.920000002</v>
      </c>
      <c r="O73" s="12">
        <v>0</v>
      </c>
      <c r="P73" s="12">
        <v>0</v>
      </c>
      <c r="Q73" s="23"/>
      <c r="R73" s="24"/>
      <c r="S73" s="25"/>
      <c r="T73" s="25"/>
      <c r="U73" s="25"/>
      <c r="V73" s="25"/>
      <c r="W73" s="25"/>
      <c r="X73" s="25"/>
      <c r="Y73" s="25"/>
      <c r="Z73" s="25"/>
      <c r="AA73" s="25"/>
    </row>
    <row r="74" spans="1:27" s="30" customFormat="1" ht="45" customHeight="1" x14ac:dyDescent="0.2">
      <c r="A74" s="78">
        <v>45</v>
      </c>
      <c r="B74" s="70" t="s">
        <v>58</v>
      </c>
      <c r="C74" s="69" t="s">
        <v>29</v>
      </c>
      <c r="D74" s="12">
        <f t="shared" si="0"/>
        <v>5756850.3499999996</v>
      </c>
      <c r="E74" s="12">
        <f t="shared" si="0"/>
        <v>5756850.3499999996</v>
      </c>
      <c r="F74" s="12">
        <v>5756850.3499999996</v>
      </c>
      <c r="G74" s="12">
        <f>F74</f>
        <v>5756850.3499999996</v>
      </c>
      <c r="H74" s="12">
        <v>0</v>
      </c>
      <c r="I74" s="12">
        <v>0</v>
      </c>
      <c r="J74" s="12">
        <v>0</v>
      </c>
      <c r="K74" s="12">
        <v>0</v>
      </c>
      <c r="L74" s="12">
        <v>1211870.77</v>
      </c>
      <c r="M74" s="12">
        <v>0</v>
      </c>
      <c r="N74" s="12">
        <v>0</v>
      </c>
      <c r="O74" s="12">
        <v>0</v>
      </c>
      <c r="P74" s="12">
        <v>0</v>
      </c>
      <c r="Q74" s="23"/>
      <c r="R74" s="24"/>
      <c r="S74" s="25"/>
      <c r="T74" s="25"/>
      <c r="U74" s="25"/>
      <c r="V74" s="25"/>
      <c r="W74" s="25"/>
      <c r="X74" s="25"/>
      <c r="Y74" s="25"/>
      <c r="Z74" s="25"/>
      <c r="AA74" s="25"/>
    </row>
    <row r="75" spans="1:27" s="30" customFormat="1" ht="45" customHeight="1" x14ac:dyDescent="0.2">
      <c r="A75" s="78"/>
      <c r="B75" s="70" t="s">
        <v>59</v>
      </c>
      <c r="C75" s="69" t="s">
        <v>29</v>
      </c>
      <c r="D75" s="12">
        <f t="shared" si="0"/>
        <v>10000000</v>
      </c>
      <c r="E75" s="12">
        <f t="shared" si="0"/>
        <v>10000000</v>
      </c>
      <c r="F75" s="12">
        <v>10000000</v>
      </c>
      <c r="G75" s="12">
        <f>F75</f>
        <v>10000000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23"/>
      <c r="R75" s="24"/>
      <c r="S75" s="25"/>
      <c r="T75" s="25"/>
      <c r="U75" s="25"/>
      <c r="V75" s="25"/>
      <c r="W75" s="25"/>
      <c r="X75" s="25"/>
      <c r="Y75" s="25"/>
      <c r="Z75" s="25"/>
      <c r="AA75" s="25"/>
    </row>
    <row r="76" spans="1:27" s="30" customFormat="1" ht="48.6" customHeight="1" x14ac:dyDescent="0.2">
      <c r="A76" s="78"/>
      <c r="B76" s="70" t="s">
        <v>60</v>
      </c>
      <c r="C76" s="69" t="s">
        <v>29</v>
      </c>
      <c r="D76" s="12">
        <f t="shared" si="0"/>
        <v>0</v>
      </c>
      <c r="E76" s="12">
        <f t="shared" si="0"/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23"/>
      <c r="R76" s="24"/>
      <c r="S76" s="25"/>
      <c r="T76" s="25"/>
      <c r="U76" s="25"/>
      <c r="V76" s="25"/>
      <c r="W76" s="25"/>
      <c r="X76" s="25"/>
      <c r="Y76" s="25"/>
      <c r="Z76" s="25"/>
      <c r="AA76" s="25"/>
    </row>
    <row r="77" spans="1:27" s="30" customFormat="1" ht="48.6" customHeight="1" x14ac:dyDescent="0.2">
      <c r="A77" s="78">
        <v>46</v>
      </c>
      <c r="B77" s="70" t="s">
        <v>61</v>
      </c>
      <c r="C77" s="69" t="s">
        <v>29</v>
      </c>
      <c r="D77" s="12">
        <f t="shared" si="0"/>
        <v>57603257.829999998</v>
      </c>
      <c r="E77" s="12">
        <f t="shared" si="0"/>
        <v>57603257.829999998</v>
      </c>
      <c r="F77" s="12">
        <v>57603257.829999998</v>
      </c>
      <c r="G77" s="12">
        <f>F77</f>
        <v>57603257.829999998</v>
      </c>
      <c r="H77" s="12">
        <v>0</v>
      </c>
      <c r="I77" s="12">
        <v>0</v>
      </c>
      <c r="J77" s="12">
        <v>0</v>
      </c>
      <c r="K77" s="12">
        <v>0</v>
      </c>
      <c r="L77" s="12">
        <v>28425939.73</v>
      </c>
      <c r="M77" s="12">
        <v>0</v>
      </c>
      <c r="N77" s="12">
        <v>0</v>
      </c>
      <c r="O77" s="12">
        <v>0</v>
      </c>
      <c r="P77" s="12">
        <v>0</v>
      </c>
      <c r="Q77" s="23"/>
      <c r="R77" s="24"/>
      <c r="S77" s="25"/>
      <c r="T77" s="25"/>
      <c r="U77" s="25"/>
      <c r="V77" s="25"/>
      <c r="W77" s="25"/>
      <c r="X77" s="25"/>
      <c r="Y77" s="25"/>
      <c r="Z77" s="25"/>
      <c r="AA77" s="25"/>
    </row>
    <row r="78" spans="1:27" s="30" customFormat="1" ht="48.6" customHeight="1" x14ac:dyDescent="0.2">
      <c r="A78" s="78"/>
      <c r="B78" s="70" t="s">
        <v>62</v>
      </c>
      <c r="C78" s="69" t="s">
        <v>29</v>
      </c>
      <c r="D78" s="12">
        <f t="shared" si="0"/>
        <v>13603503.24</v>
      </c>
      <c r="E78" s="12">
        <f t="shared" si="0"/>
        <v>13603503.24</v>
      </c>
      <c r="F78" s="12">
        <v>13603503.24</v>
      </c>
      <c r="G78" s="12">
        <f>F78</f>
        <v>13603503.24</v>
      </c>
      <c r="H78" s="12">
        <v>0</v>
      </c>
      <c r="I78" s="12">
        <v>0</v>
      </c>
      <c r="J78" s="12">
        <v>0</v>
      </c>
      <c r="K78" s="12">
        <v>0</v>
      </c>
      <c r="L78" s="12">
        <v>16493730.369999999</v>
      </c>
      <c r="M78" s="12">
        <v>0</v>
      </c>
      <c r="N78" s="12">
        <v>0</v>
      </c>
      <c r="O78" s="12">
        <v>0</v>
      </c>
      <c r="P78" s="12">
        <v>0</v>
      </c>
      <c r="Q78" s="23"/>
      <c r="R78" s="24"/>
      <c r="S78" s="25"/>
      <c r="T78" s="25"/>
      <c r="U78" s="25"/>
      <c r="V78" s="25"/>
      <c r="W78" s="25"/>
      <c r="X78" s="25"/>
      <c r="Y78" s="25"/>
      <c r="Z78" s="25"/>
      <c r="AA78" s="25"/>
    </row>
    <row r="79" spans="1:27" s="30" customFormat="1" ht="48.6" customHeight="1" x14ac:dyDescent="0.2">
      <c r="A79" s="78"/>
      <c r="B79" s="70" t="s">
        <v>63</v>
      </c>
      <c r="C79" s="69" t="s">
        <v>29</v>
      </c>
      <c r="D79" s="12">
        <f t="shared" si="0"/>
        <v>7105875.0300000003</v>
      </c>
      <c r="E79" s="12">
        <f t="shared" si="0"/>
        <v>7105875.0300000003</v>
      </c>
      <c r="F79" s="12">
        <v>7105875.0300000003</v>
      </c>
      <c r="G79" s="12">
        <f>F79</f>
        <v>7105875.0300000003</v>
      </c>
      <c r="H79" s="12">
        <v>0</v>
      </c>
      <c r="I79" s="12">
        <v>0</v>
      </c>
      <c r="J79" s="12">
        <v>0</v>
      </c>
      <c r="K79" s="12">
        <v>0</v>
      </c>
      <c r="L79" s="12">
        <v>6573686.0999999996</v>
      </c>
      <c r="M79" s="12">
        <v>0</v>
      </c>
      <c r="N79" s="12">
        <v>0</v>
      </c>
      <c r="O79" s="12">
        <v>0</v>
      </c>
      <c r="P79" s="12">
        <v>0</v>
      </c>
      <c r="Q79" s="23"/>
      <c r="R79" s="24"/>
      <c r="S79" s="25"/>
      <c r="T79" s="25"/>
      <c r="U79" s="25"/>
      <c r="V79" s="25"/>
      <c r="W79" s="25"/>
      <c r="X79" s="25"/>
      <c r="Y79" s="25"/>
      <c r="Z79" s="25"/>
      <c r="AA79" s="25"/>
    </row>
    <row r="80" spans="1:27" s="30" customFormat="1" ht="48.6" customHeight="1" x14ac:dyDescent="0.2">
      <c r="A80" s="78"/>
      <c r="B80" s="70" t="s">
        <v>64</v>
      </c>
      <c r="C80" s="69" t="s">
        <v>29</v>
      </c>
      <c r="D80" s="12">
        <f t="shared" si="0"/>
        <v>0</v>
      </c>
      <c r="E80" s="12">
        <f t="shared" si="0"/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23"/>
      <c r="R80" s="24"/>
      <c r="S80" s="25"/>
      <c r="T80" s="25"/>
      <c r="U80" s="25"/>
      <c r="V80" s="25"/>
      <c r="W80" s="25"/>
      <c r="X80" s="25"/>
      <c r="Y80" s="25"/>
      <c r="Z80" s="25"/>
      <c r="AA80" s="25"/>
    </row>
    <row r="81" spans="1:27" s="30" customFormat="1" ht="48.6" customHeight="1" x14ac:dyDescent="0.2">
      <c r="A81" s="78">
        <v>47</v>
      </c>
      <c r="B81" s="70" t="s">
        <v>65</v>
      </c>
      <c r="C81" s="69" t="s">
        <v>29</v>
      </c>
      <c r="D81" s="12">
        <f t="shared" si="0"/>
        <v>37699865.530000001</v>
      </c>
      <c r="E81" s="12">
        <f t="shared" si="0"/>
        <v>37699865.530000001</v>
      </c>
      <c r="F81" s="12">
        <v>37699865.530000001</v>
      </c>
      <c r="G81" s="12">
        <f t="shared" ref="G81:G86" si="3">F81</f>
        <v>37699865.530000001</v>
      </c>
      <c r="H81" s="12">
        <v>0</v>
      </c>
      <c r="I81" s="12">
        <v>0</v>
      </c>
      <c r="J81" s="12">
        <v>0</v>
      </c>
      <c r="K81" s="12">
        <v>0</v>
      </c>
      <c r="L81" s="12">
        <v>5484890.1600000001</v>
      </c>
      <c r="M81" s="12">
        <v>0</v>
      </c>
      <c r="N81" s="12">
        <v>0</v>
      </c>
      <c r="O81" s="12">
        <v>0</v>
      </c>
      <c r="P81" s="12">
        <v>0</v>
      </c>
      <c r="Q81" s="23"/>
      <c r="R81" s="24"/>
      <c r="S81" s="25"/>
      <c r="T81" s="25"/>
      <c r="U81" s="25"/>
      <c r="V81" s="25"/>
      <c r="W81" s="25"/>
      <c r="X81" s="25"/>
      <c r="Y81" s="25"/>
      <c r="Z81" s="25"/>
      <c r="AA81" s="25"/>
    </row>
    <row r="82" spans="1:27" s="30" customFormat="1" ht="48.6" customHeight="1" x14ac:dyDescent="0.2">
      <c r="A82" s="78"/>
      <c r="B82" s="70" t="s">
        <v>66</v>
      </c>
      <c r="C82" s="69" t="s">
        <v>29</v>
      </c>
      <c r="D82" s="12">
        <f t="shared" si="0"/>
        <v>173683417.99000001</v>
      </c>
      <c r="E82" s="12">
        <f t="shared" si="0"/>
        <v>173683417.99000001</v>
      </c>
      <c r="F82" s="12">
        <v>173683417.99000001</v>
      </c>
      <c r="G82" s="12">
        <f t="shared" si="3"/>
        <v>173683417.99000001</v>
      </c>
      <c r="H82" s="12">
        <v>0</v>
      </c>
      <c r="I82" s="12">
        <v>0</v>
      </c>
      <c r="J82" s="12">
        <v>0</v>
      </c>
      <c r="K82" s="12">
        <v>0</v>
      </c>
      <c r="L82" s="12">
        <v>7529605.7699999996</v>
      </c>
      <c r="M82" s="12">
        <v>0</v>
      </c>
      <c r="N82" s="12">
        <v>0</v>
      </c>
      <c r="O82" s="12">
        <v>0</v>
      </c>
      <c r="P82" s="12">
        <v>0</v>
      </c>
      <c r="Q82" s="23"/>
      <c r="R82" s="24"/>
      <c r="S82" s="25"/>
      <c r="T82" s="25"/>
      <c r="U82" s="25"/>
      <c r="V82" s="25"/>
      <c r="W82" s="25"/>
      <c r="X82" s="25"/>
      <c r="Y82" s="25"/>
      <c r="Z82" s="25"/>
      <c r="AA82" s="25"/>
    </row>
    <row r="83" spans="1:27" s="30" customFormat="1" ht="48.6" customHeight="1" x14ac:dyDescent="0.2">
      <c r="A83" s="78"/>
      <c r="B83" s="70" t="s">
        <v>67</v>
      </c>
      <c r="C83" s="69" t="s">
        <v>29</v>
      </c>
      <c r="D83" s="12">
        <f t="shared" si="0"/>
        <v>33133030.84</v>
      </c>
      <c r="E83" s="12">
        <f t="shared" si="0"/>
        <v>33133030.84</v>
      </c>
      <c r="F83" s="12">
        <v>33133030.84</v>
      </c>
      <c r="G83" s="12">
        <f t="shared" si="3"/>
        <v>33133030.84</v>
      </c>
      <c r="H83" s="12">
        <v>0</v>
      </c>
      <c r="I83" s="12">
        <v>0</v>
      </c>
      <c r="J83" s="12">
        <v>0</v>
      </c>
      <c r="K83" s="12">
        <v>0</v>
      </c>
      <c r="L83" s="12">
        <v>6725.2</v>
      </c>
      <c r="M83" s="12">
        <v>0</v>
      </c>
      <c r="N83" s="12">
        <v>0</v>
      </c>
      <c r="O83" s="12">
        <v>0</v>
      </c>
      <c r="P83" s="12">
        <v>0</v>
      </c>
      <c r="Q83" s="23"/>
      <c r="R83" s="24"/>
      <c r="S83" s="25"/>
      <c r="T83" s="25"/>
      <c r="U83" s="25"/>
      <c r="V83" s="25"/>
      <c r="W83" s="25"/>
      <c r="X83" s="25"/>
      <c r="Y83" s="25"/>
      <c r="Z83" s="25"/>
      <c r="AA83" s="25"/>
    </row>
    <row r="84" spans="1:27" s="30" customFormat="1" ht="48.6" customHeight="1" x14ac:dyDescent="0.2">
      <c r="A84" s="78"/>
      <c r="B84" s="70" t="s">
        <v>68</v>
      </c>
      <c r="C84" s="69" t="s">
        <v>29</v>
      </c>
      <c r="D84" s="12">
        <f t="shared" si="0"/>
        <v>0</v>
      </c>
      <c r="E84" s="12">
        <f t="shared" si="0"/>
        <v>0</v>
      </c>
      <c r="F84" s="12">
        <v>0</v>
      </c>
      <c r="G84" s="12">
        <f t="shared" si="3"/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23"/>
      <c r="R84" s="24"/>
      <c r="S84" s="25"/>
      <c r="T84" s="25"/>
      <c r="U84" s="25"/>
      <c r="V84" s="25"/>
      <c r="W84" s="25"/>
      <c r="X84" s="25"/>
      <c r="Y84" s="25"/>
      <c r="Z84" s="25"/>
      <c r="AA84" s="25"/>
    </row>
    <row r="85" spans="1:27" s="30" customFormat="1" ht="48.6" customHeight="1" x14ac:dyDescent="0.2">
      <c r="A85" s="78">
        <v>48</v>
      </c>
      <c r="B85" s="70" t="s">
        <v>69</v>
      </c>
      <c r="C85" s="69" t="s">
        <v>29</v>
      </c>
      <c r="D85" s="12">
        <f t="shared" si="0"/>
        <v>28941056.309999999</v>
      </c>
      <c r="E85" s="12">
        <f t="shared" si="0"/>
        <v>28941056.309999999</v>
      </c>
      <c r="F85" s="12">
        <v>28941056.309999999</v>
      </c>
      <c r="G85" s="12">
        <f t="shared" si="3"/>
        <v>28941056.309999999</v>
      </c>
      <c r="H85" s="12">
        <v>0</v>
      </c>
      <c r="I85" s="12">
        <v>0</v>
      </c>
      <c r="J85" s="12">
        <v>0</v>
      </c>
      <c r="K85" s="12">
        <v>0</v>
      </c>
      <c r="L85" s="12">
        <v>6542.06</v>
      </c>
      <c r="M85" s="12">
        <v>0</v>
      </c>
      <c r="N85" s="12">
        <v>0</v>
      </c>
      <c r="O85" s="12">
        <v>0</v>
      </c>
      <c r="P85" s="12">
        <v>0</v>
      </c>
      <c r="Q85" s="23"/>
      <c r="R85" s="24"/>
      <c r="S85" s="25"/>
      <c r="T85" s="25"/>
      <c r="U85" s="25"/>
      <c r="V85" s="25"/>
      <c r="W85" s="25"/>
      <c r="X85" s="25"/>
      <c r="Y85" s="25"/>
      <c r="Z85" s="25"/>
      <c r="AA85" s="25"/>
    </row>
    <row r="86" spans="1:27" s="30" customFormat="1" ht="46.9" customHeight="1" x14ac:dyDescent="0.2">
      <c r="A86" s="78"/>
      <c r="B86" s="70" t="s">
        <v>70</v>
      </c>
      <c r="C86" s="69" t="s">
        <v>29</v>
      </c>
      <c r="D86" s="12">
        <f t="shared" ref="D86:E146" si="4">F86+H86+J86</f>
        <v>57974320.380000003</v>
      </c>
      <c r="E86" s="12">
        <f t="shared" si="4"/>
        <v>57974320.380000003</v>
      </c>
      <c r="F86" s="12">
        <v>57974320.380000003</v>
      </c>
      <c r="G86" s="12">
        <f t="shared" si="3"/>
        <v>57974320.380000003</v>
      </c>
      <c r="H86" s="12">
        <v>0</v>
      </c>
      <c r="I86" s="12">
        <v>0</v>
      </c>
      <c r="J86" s="12">
        <v>0</v>
      </c>
      <c r="K86" s="12">
        <v>0</v>
      </c>
      <c r="L86" s="12">
        <v>8800000</v>
      </c>
      <c r="M86" s="12">
        <v>0</v>
      </c>
      <c r="N86" s="12">
        <v>0</v>
      </c>
      <c r="O86" s="12">
        <v>0</v>
      </c>
      <c r="P86" s="12">
        <v>0</v>
      </c>
      <c r="Q86" s="23"/>
      <c r="R86" s="24"/>
      <c r="S86" s="25"/>
      <c r="T86" s="25"/>
      <c r="U86" s="25"/>
      <c r="V86" s="25"/>
      <c r="W86" s="25"/>
      <c r="X86" s="25"/>
      <c r="Y86" s="25"/>
      <c r="Z86" s="25"/>
      <c r="AA86" s="25"/>
    </row>
    <row r="87" spans="1:27" s="30" customFormat="1" ht="46.9" customHeight="1" x14ac:dyDescent="0.2">
      <c r="A87" s="78"/>
      <c r="B87" s="70" t="s">
        <v>71</v>
      </c>
      <c r="C87" s="69" t="s">
        <v>29</v>
      </c>
      <c r="D87" s="12">
        <f t="shared" si="4"/>
        <v>0</v>
      </c>
      <c r="E87" s="12">
        <f t="shared" si="4"/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23"/>
      <c r="R87" s="24"/>
      <c r="S87" s="25"/>
      <c r="T87" s="25"/>
      <c r="U87" s="25"/>
      <c r="V87" s="25"/>
      <c r="W87" s="25"/>
      <c r="X87" s="25"/>
      <c r="Y87" s="25"/>
      <c r="Z87" s="25"/>
      <c r="AA87" s="25"/>
    </row>
    <row r="88" spans="1:27" s="30" customFormat="1" ht="46.9" customHeight="1" x14ac:dyDescent="0.2">
      <c r="A88" s="78"/>
      <c r="B88" s="70" t="s">
        <v>72</v>
      </c>
      <c r="C88" s="69" t="s">
        <v>29</v>
      </c>
      <c r="D88" s="12">
        <f t="shared" si="4"/>
        <v>89104514.200000003</v>
      </c>
      <c r="E88" s="12">
        <f t="shared" si="4"/>
        <v>89104514.200000003</v>
      </c>
      <c r="F88" s="12">
        <v>89104514.200000003</v>
      </c>
      <c r="G88" s="12">
        <f>F88</f>
        <v>89104514.200000003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23"/>
      <c r="R88" s="24"/>
      <c r="S88" s="25"/>
      <c r="T88" s="25"/>
      <c r="U88" s="25"/>
      <c r="V88" s="25"/>
      <c r="W88" s="25"/>
      <c r="X88" s="25"/>
      <c r="Y88" s="25"/>
      <c r="Z88" s="25"/>
      <c r="AA88" s="25"/>
    </row>
    <row r="89" spans="1:27" s="30" customFormat="1" ht="46.9" customHeight="1" x14ac:dyDescent="0.2">
      <c r="A89" s="78">
        <v>49</v>
      </c>
      <c r="B89" s="70" t="s">
        <v>73</v>
      </c>
      <c r="C89" s="69" t="s">
        <v>29</v>
      </c>
      <c r="D89" s="12">
        <f t="shared" si="4"/>
        <v>0</v>
      </c>
      <c r="E89" s="12">
        <f t="shared" si="4"/>
        <v>0</v>
      </c>
      <c r="F89" s="12">
        <v>0</v>
      </c>
      <c r="G89" s="12">
        <f>F89</f>
        <v>0</v>
      </c>
      <c r="H89" s="12">
        <v>0</v>
      </c>
      <c r="I89" s="12">
        <v>0</v>
      </c>
      <c r="J89" s="12">
        <v>0</v>
      </c>
      <c r="K89" s="12">
        <v>0</v>
      </c>
      <c r="L89" s="12">
        <v>8674608.0999999996</v>
      </c>
      <c r="M89" s="12">
        <v>0</v>
      </c>
      <c r="N89" s="12">
        <v>0</v>
      </c>
      <c r="O89" s="12">
        <v>0</v>
      </c>
      <c r="P89" s="12">
        <v>0</v>
      </c>
      <c r="Q89" s="23"/>
      <c r="R89" s="24"/>
      <c r="S89" s="25"/>
      <c r="T89" s="25"/>
      <c r="U89" s="25"/>
      <c r="V89" s="25"/>
      <c r="W89" s="25"/>
      <c r="X89" s="25"/>
      <c r="Y89" s="25"/>
      <c r="Z89" s="25"/>
      <c r="AA89" s="25"/>
    </row>
    <row r="90" spans="1:27" s="30" customFormat="1" ht="46.9" customHeight="1" x14ac:dyDescent="0.2">
      <c r="A90" s="78"/>
      <c r="B90" s="70" t="s">
        <v>303</v>
      </c>
      <c r="C90" s="69" t="s">
        <v>29</v>
      </c>
      <c r="D90" s="12">
        <f t="shared" si="4"/>
        <v>0</v>
      </c>
      <c r="E90" s="12">
        <f t="shared" si="4"/>
        <v>0</v>
      </c>
      <c r="F90" s="12">
        <v>0</v>
      </c>
      <c r="G90" s="12">
        <f>F90</f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/>
      <c r="N90" s="12">
        <v>2000000</v>
      </c>
      <c r="O90" s="12">
        <v>0</v>
      </c>
      <c r="P90" s="12">
        <v>0</v>
      </c>
      <c r="Q90" s="23"/>
      <c r="R90" s="24"/>
      <c r="S90" s="25"/>
      <c r="T90" s="25"/>
      <c r="U90" s="25"/>
      <c r="V90" s="25"/>
      <c r="W90" s="25"/>
      <c r="X90" s="25"/>
      <c r="Y90" s="25"/>
      <c r="Z90" s="25"/>
      <c r="AA90" s="25"/>
    </row>
    <row r="91" spans="1:27" s="30" customFormat="1" ht="46.9" customHeight="1" x14ac:dyDescent="0.2">
      <c r="A91" s="69">
        <v>50</v>
      </c>
      <c r="B91" s="70" t="s">
        <v>74</v>
      </c>
      <c r="C91" s="69" t="s">
        <v>29</v>
      </c>
      <c r="D91" s="12">
        <f t="shared" si="4"/>
        <v>0</v>
      </c>
      <c r="E91" s="12">
        <f t="shared" si="4"/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23"/>
      <c r="R91" s="24"/>
      <c r="S91" s="25"/>
      <c r="T91" s="25"/>
      <c r="U91" s="25"/>
      <c r="V91" s="25"/>
      <c r="W91" s="25"/>
      <c r="X91" s="25"/>
      <c r="Y91" s="25"/>
      <c r="Z91" s="25"/>
      <c r="AA91" s="25"/>
    </row>
    <row r="92" spans="1:27" s="30" customFormat="1" ht="46.9" customHeight="1" x14ac:dyDescent="0.2">
      <c r="A92" s="78">
        <v>51</v>
      </c>
      <c r="B92" s="70" t="s">
        <v>75</v>
      </c>
      <c r="C92" s="69" t="s">
        <v>29</v>
      </c>
      <c r="D92" s="12">
        <f t="shared" si="4"/>
        <v>8104268.6799999997</v>
      </c>
      <c r="E92" s="12">
        <f t="shared" si="4"/>
        <v>8104268.6799999997</v>
      </c>
      <c r="F92" s="12">
        <v>8104268.6799999997</v>
      </c>
      <c r="G92" s="12">
        <f>F92</f>
        <v>8104268.6799999997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23"/>
      <c r="R92" s="24"/>
      <c r="S92" s="25"/>
      <c r="T92" s="25"/>
      <c r="U92" s="25"/>
      <c r="V92" s="25"/>
      <c r="W92" s="25"/>
      <c r="X92" s="25"/>
      <c r="Y92" s="25"/>
      <c r="Z92" s="25"/>
      <c r="AA92" s="25"/>
    </row>
    <row r="93" spans="1:27" s="30" customFormat="1" ht="46.9" customHeight="1" x14ac:dyDescent="0.2">
      <c r="A93" s="78"/>
      <c r="B93" s="70" t="s">
        <v>76</v>
      </c>
      <c r="C93" s="69" t="s">
        <v>29</v>
      </c>
      <c r="D93" s="12">
        <f t="shared" si="4"/>
        <v>15941626.59</v>
      </c>
      <c r="E93" s="12">
        <f t="shared" si="4"/>
        <v>15941626.59</v>
      </c>
      <c r="F93" s="12">
        <v>15941626.59</v>
      </c>
      <c r="G93" s="12">
        <f>F93</f>
        <v>15941626.59</v>
      </c>
      <c r="H93" s="12">
        <v>0</v>
      </c>
      <c r="I93" s="12">
        <v>0</v>
      </c>
      <c r="J93" s="12">
        <v>0</v>
      </c>
      <c r="K93" s="12">
        <v>0</v>
      </c>
      <c r="L93" s="12">
        <v>110183.01</v>
      </c>
      <c r="M93" s="12">
        <v>0</v>
      </c>
      <c r="N93" s="12">
        <v>0</v>
      </c>
      <c r="O93" s="12">
        <v>0</v>
      </c>
      <c r="P93" s="12">
        <v>0</v>
      </c>
      <c r="Q93" s="23"/>
      <c r="R93" s="24"/>
      <c r="S93" s="25"/>
      <c r="T93" s="25"/>
      <c r="U93" s="25"/>
      <c r="V93" s="25"/>
      <c r="W93" s="25"/>
      <c r="X93" s="25"/>
      <c r="Y93" s="25"/>
      <c r="Z93" s="25"/>
      <c r="AA93" s="25"/>
    </row>
    <row r="94" spans="1:27" s="30" customFormat="1" ht="46.9" customHeight="1" x14ac:dyDescent="0.2">
      <c r="A94" s="78"/>
      <c r="B94" s="70" t="s">
        <v>289</v>
      </c>
      <c r="C94" s="69" t="s">
        <v>29</v>
      </c>
      <c r="D94" s="12">
        <f t="shared" si="4"/>
        <v>0</v>
      </c>
      <c r="E94" s="12">
        <f t="shared" si="4"/>
        <v>0</v>
      </c>
      <c r="F94" s="12">
        <v>0</v>
      </c>
      <c r="G94" s="12">
        <f>F94</f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80000000</v>
      </c>
      <c r="O94" s="12">
        <v>0</v>
      </c>
      <c r="P94" s="12">
        <v>0</v>
      </c>
      <c r="Q94" s="23"/>
      <c r="R94" s="24"/>
      <c r="S94" s="25"/>
      <c r="T94" s="25"/>
      <c r="U94" s="25"/>
      <c r="V94" s="25"/>
      <c r="W94" s="25"/>
      <c r="X94" s="25"/>
      <c r="Y94" s="25"/>
      <c r="Z94" s="25"/>
      <c r="AA94" s="25"/>
    </row>
    <row r="95" spans="1:27" s="30" customFormat="1" ht="46.9" customHeight="1" x14ac:dyDescent="0.2">
      <c r="A95" s="78"/>
      <c r="B95" s="70" t="s">
        <v>77</v>
      </c>
      <c r="C95" s="69" t="s">
        <v>29</v>
      </c>
      <c r="D95" s="12">
        <f t="shared" si="4"/>
        <v>124426959.92</v>
      </c>
      <c r="E95" s="12">
        <f t="shared" si="4"/>
        <v>124426959.92</v>
      </c>
      <c r="F95" s="12">
        <v>124426959.92</v>
      </c>
      <c r="G95" s="12">
        <f>F95</f>
        <v>124426959.92</v>
      </c>
      <c r="H95" s="12">
        <v>0</v>
      </c>
      <c r="I95" s="12">
        <v>0</v>
      </c>
      <c r="J95" s="12">
        <v>0</v>
      </c>
      <c r="K95" s="12">
        <v>0</v>
      </c>
      <c r="L95" s="12">
        <v>3369605.14</v>
      </c>
      <c r="M95" s="12">
        <v>0</v>
      </c>
      <c r="N95" s="12">
        <v>0</v>
      </c>
      <c r="O95" s="12">
        <v>0</v>
      </c>
      <c r="P95" s="12">
        <v>0</v>
      </c>
      <c r="Q95" s="23"/>
      <c r="R95" s="24"/>
      <c r="S95" s="25"/>
      <c r="T95" s="25"/>
      <c r="U95" s="25"/>
      <c r="V95" s="25"/>
      <c r="W95" s="25"/>
      <c r="X95" s="25"/>
      <c r="Y95" s="25"/>
      <c r="Z95" s="25"/>
      <c r="AA95" s="25"/>
    </row>
    <row r="96" spans="1:27" s="30" customFormat="1" ht="46.9" customHeight="1" x14ac:dyDescent="0.2">
      <c r="A96" s="78">
        <v>52</v>
      </c>
      <c r="B96" s="70" t="s">
        <v>78</v>
      </c>
      <c r="C96" s="69" t="s">
        <v>29</v>
      </c>
      <c r="D96" s="12">
        <f t="shared" si="4"/>
        <v>0</v>
      </c>
      <c r="E96" s="12">
        <f t="shared" si="4"/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23"/>
      <c r="R96" s="24"/>
      <c r="S96" s="25"/>
      <c r="T96" s="25"/>
      <c r="U96" s="25"/>
      <c r="V96" s="25"/>
      <c r="W96" s="25"/>
      <c r="X96" s="25"/>
      <c r="Y96" s="25"/>
      <c r="Z96" s="25"/>
      <c r="AA96" s="25"/>
    </row>
    <row r="97" spans="1:27" s="30" customFormat="1" ht="46.9" customHeight="1" x14ac:dyDescent="0.2">
      <c r="A97" s="78"/>
      <c r="B97" s="70" t="s">
        <v>244</v>
      </c>
      <c r="C97" s="69" t="s">
        <v>29</v>
      </c>
      <c r="D97" s="12">
        <f t="shared" si="4"/>
        <v>0</v>
      </c>
      <c r="E97" s="12">
        <f t="shared" si="4"/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23"/>
      <c r="R97" s="24"/>
      <c r="S97" s="25"/>
      <c r="T97" s="25"/>
      <c r="U97" s="25"/>
      <c r="V97" s="25"/>
      <c r="W97" s="25"/>
      <c r="X97" s="25"/>
      <c r="Y97" s="25"/>
      <c r="Z97" s="25"/>
      <c r="AA97" s="25"/>
    </row>
    <row r="98" spans="1:27" s="30" customFormat="1" ht="46.9" customHeight="1" x14ac:dyDescent="0.2">
      <c r="A98" s="78"/>
      <c r="B98" s="70" t="s">
        <v>291</v>
      </c>
      <c r="C98" s="69" t="s">
        <v>29</v>
      </c>
      <c r="D98" s="12">
        <f t="shared" si="4"/>
        <v>0</v>
      </c>
      <c r="E98" s="12">
        <f t="shared" si="4"/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600000</v>
      </c>
      <c r="O98" s="12">
        <v>0</v>
      </c>
      <c r="P98" s="12">
        <v>0</v>
      </c>
      <c r="Q98" s="23"/>
      <c r="R98" s="24"/>
      <c r="S98" s="25"/>
      <c r="T98" s="25"/>
      <c r="U98" s="25"/>
      <c r="V98" s="25"/>
      <c r="W98" s="25"/>
      <c r="X98" s="25"/>
      <c r="Y98" s="25"/>
      <c r="Z98" s="25"/>
      <c r="AA98" s="25"/>
    </row>
    <row r="99" spans="1:27" s="30" customFormat="1" ht="46.9" customHeight="1" x14ac:dyDescent="0.2">
      <c r="A99" s="69">
        <v>53</v>
      </c>
      <c r="B99" s="70" t="s">
        <v>245</v>
      </c>
      <c r="C99" s="69" t="s">
        <v>29</v>
      </c>
      <c r="D99" s="12">
        <f t="shared" si="4"/>
        <v>0</v>
      </c>
      <c r="E99" s="12">
        <f t="shared" si="4"/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23"/>
      <c r="R99" s="24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s="30" customFormat="1" ht="45.6" customHeight="1" x14ac:dyDescent="0.2">
      <c r="A100" s="78">
        <v>54</v>
      </c>
      <c r="B100" s="70" t="s">
        <v>246</v>
      </c>
      <c r="C100" s="69" t="s">
        <v>29</v>
      </c>
      <c r="D100" s="12">
        <f t="shared" si="4"/>
        <v>0</v>
      </c>
      <c r="E100" s="12">
        <f t="shared" si="4"/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23"/>
      <c r="R100" s="24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s="30" customFormat="1" ht="45.6" customHeight="1" x14ac:dyDescent="0.2">
      <c r="A101" s="78"/>
      <c r="B101" s="70" t="s">
        <v>290</v>
      </c>
      <c r="C101" s="69" t="s">
        <v>29</v>
      </c>
      <c r="D101" s="12">
        <f t="shared" si="4"/>
        <v>0</v>
      </c>
      <c r="E101" s="12">
        <f t="shared" si="4"/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2000000</v>
      </c>
      <c r="O101" s="12">
        <v>0</v>
      </c>
      <c r="P101" s="12">
        <v>0</v>
      </c>
      <c r="Q101" s="23"/>
      <c r="R101" s="24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s="30" customFormat="1" ht="45.6" customHeight="1" x14ac:dyDescent="0.2">
      <c r="A102" s="78">
        <v>55</v>
      </c>
      <c r="B102" s="70" t="s">
        <v>220</v>
      </c>
      <c r="C102" s="69" t="s">
        <v>29</v>
      </c>
      <c r="D102" s="12">
        <f t="shared" si="4"/>
        <v>0</v>
      </c>
      <c r="E102" s="12">
        <f t="shared" si="4"/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23"/>
      <c r="R102" s="24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s="30" customFormat="1" ht="45.6" customHeight="1" x14ac:dyDescent="0.2">
      <c r="A103" s="78"/>
      <c r="B103" s="70" t="s">
        <v>221</v>
      </c>
      <c r="C103" s="69" t="s">
        <v>29</v>
      </c>
      <c r="D103" s="12">
        <f t="shared" si="4"/>
        <v>0</v>
      </c>
      <c r="E103" s="12">
        <f t="shared" si="4"/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23"/>
      <c r="R103" s="24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s="30" customFormat="1" ht="45.6" customHeight="1" x14ac:dyDescent="0.2">
      <c r="A104" s="78">
        <v>56</v>
      </c>
      <c r="B104" s="70" t="s">
        <v>222</v>
      </c>
      <c r="C104" s="69" t="s">
        <v>29</v>
      </c>
      <c r="D104" s="12">
        <f t="shared" si="4"/>
        <v>0</v>
      </c>
      <c r="E104" s="12">
        <f t="shared" si="4"/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23"/>
      <c r="R104" s="24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s="30" customFormat="1" ht="45.6" customHeight="1" x14ac:dyDescent="0.2">
      <c r="A105" s="78"/>
      <c r="B105" s="70" t="s">
        <v>294</v>
      </c>
      <c r="C105" s="69" t="s">
        <v>29</v>
      </c>
      <c r="D105" s="12">
        <f t="shared" si="4"/>
        <v>0</v>
      </c>
      <c r="E105" s="12">
        <f t="shared" si="4"/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23"/>
      <c r="R105" s="24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s="30" customFormat="1" ht="45.6" customHeight="1" x14ac:dyDescent="0.2">
      <c r="A106" s="78"/>
      <c r="B106" s="70" t="s">
        <v>292</v>
      </c>
      <c r="C106" s="69" t="s">
        <v>29</v>
      </c>
      <c r="D106" s="12">
        <f t="shared" si="4"/>
        <v>0</v>
      </c>
      <c r="E106" s="12">
        <f t="shared" si="4"/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2700000</v>
      </c>
      <c r="O106" s="12">
        <v>0</v>
      </c>
      <c r="P106" s="12">
        <v>0</v>
      </c>
      <c r="Q106" s="23"/>
      <c r="R106" s="24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s="30" customFormat="1" ht="45.6" customHeight="1" x14ac:dyDescent="0.2">
      <c r="A107" s="69">
        <v>57</v>
      </c>
      <c r="B107" s="70" t="s">
        <v>247</v>
      </c>
      <c r="C107" s="69" t="s">
        <v>29</v>
      </c>
      <c r="D107" s="12">
        <f t="shared" si="4"/>
        <v>0</v>
      </c>
      <c r="E107" s="12">
        <f t="shared" si="4"/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23"/>
      <c r="R107" s="24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s="30" customFormat="1" ht="45.6" customHeight="1" x14ac:dyDescent="0.2">
      <c r="A108" s="78">
        <v>58</v>
      </c>
      <c r="B108" s="70" t="s">
        <v>248</v>
      </c>
      <c r="C108" s="69" t="s">
        <v>29</v>
      </c>
      <c r="D108" s="12">
        <f t="shared" si="4"/>
        <v>55582799.43</v>
      </c>
      <c r="E108" s="12">
        <f t="shared" si="4"/>
        <v>55582799.43</v>
      </c>
      <c r="F108" s="12">
        <v>55582799.43</v>
      </c>
      <c r="G108" s="12">
        <f>F108</f>
        <v>55582799.43</v>
      </c>
      <c r="H108" s="12">
        <v>0</v>
      </c>
      <c r="I108" s="12">
        <v>0</v>
      </c>
      <c r="J108" s="12">
        <v>0</v>
      </c>
      <c r="K108" s="12">
        <v>0</v>
      </c>
      <c r="L108" s="12">
        <v>443368</v>
      </c>
      <c r="M108" s="12">
        <v>0</v>
      </c>
      <c r="N108" s="12">
        <v>0</v>
      </c>
      <c r="O108" s="12">
        <v>0</v>
      </c>
      <c r="P108" s="12">
        <v>0</v>
      </c>
      <c r="Q108" s="23"/>
      <c r="R108" s="24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s="30" customFormat="1" ht="45.6" customHeight="1" x14ac:dyDescent="0.2">
      <c r="A109" s="78"/>
      <c r="B109" s="70" t="s">
        <v>249</v>
      </c>
      <c r="C109" s="69" t="s">
        <v>29</v>
      </c>
      <c r="D109" s="12">
        <f t="shared" si="4"/>
        <v>0</v>
      </c>
      <c r="E109" s="12">
        <f t="shared" si="4"/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23"/>
      <c r="R109" s="24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s="30" customFormat="1" ht="45.6" customHeight="1" x14ac:dyDescent="0.2">
      <c r="A110" s="78"/>
      <c r="B110" s="70" t="s">
        <v>293</v>
      </c>
      <c r="C110" s="69" t="s">
        <v>29</v>
      </c>
      <c r="D110" s="12">
        <f t="shared" si="4"/>
        <v>0</v>
      </c>
      <c r="E110" s="12">
        <f t="shared" si="4"/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6000000</v>
      </c>
      <c r="O110" s="12">
        <v>0</v>
      </c>
      <c r="P110" s="12">
        <v>0</v>
      </c>
      <c r="Q110" s="23"/>
      <c r="R110" s="24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s="30" customFormat="1" ht="45.6" customHeight="1" x14ac:dyDescent="0.2">
      <c r="A111" s="69">
        <v>59</v>
      </c>
      <c r="B111" s="70" t="s">
        <v>250</v>
      </c>
      <c r="C111" s="69" t="s">
        <v>29</v>
      </c>
      <c r="D111" s="12">
        <f t="shared" si="4"/>
        <v>6978431.75</v>
      </c>
      <c r="E111" s="12">
        <f t="shared" si="4"/>
        <v>6978431.75</v>
      </c>
      <c r="F111" s="12">
        <v>6978431.75</v>
      </c>
      <c r="G111" s="12">
        <f>F111</f>
        <v>6978431.75</v>
      </c>
      <c r="H111" s="12">
        <v>0</v>
      </c>
      <c r="I111" s="12">
        <v>0</v>
      </c>
      <c r="J111" s="12">
        <v>0</v>
      </c>
      <c r="K111" s="12">
        <v>0</v>
      </c>
      <c r="L111" s="12">
        <v>21568.25</v>
      </c>
      <c r="M111" s="12">
        <v>0</v>
      </c>
      <c r="N111" s="12">
        <v>0</v>
      </c>
      <c r="O111" s="12">
        <v>0</v>
      </c>
      <c r="P111" s="12">
        <v>0</v>
      </c>
      <c r="Q111" s="23"/>
      <c r="R111" s="24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s="30" customFormat="1" ht="45.6" customHeight="1" x14ac:dyDescent="0.2">
      <c r="A112" s="78">
        <v>60</v>
      </c>
      <c r="B112" s="70" t="s">
        <v>251</v>
      </c>
      <c r="C112" s="69" t="s">
        <v>29</v>
      </c>
      <c r="D112" s="12">
        <f t="shared" si="4"/>
        <v>12597838.26</v>
      </c>
      <c r="E112" s="12">
        <f t="shared" si="4"/>
        <v>12597838.26</v>
      </c>
      <c r="F112" s="12">
        <v>12597838.26</v>
      </c>
      <c r="G112" s="12">
        <f>F112</f>
        <v>12597838.26</v>
      </c>
      <c r="H112" s="12">
        <v>0</v>
      </c>
      <c r="I112" s="12">
        <v>0</v>
      </c>
      <c r="J112" s="12">
        <v>0</v>
      </c>
      <c r="K112" s="12">
        <v>0</v>
      </c>
      <c r="L112" s="12">
        <v>2147.79</v>
      </c>
      <c r="M112" s="12">
        <v>0</v>
      </c>
      <c r="N112" s="12">
        <v>0</v>
      </c>
      <c r="O112" s="12">
        <v>0</v>
      </c>
      <c r="P112" s="12">
        <v>0</v>
      </c>
      <c r="Q112" s="23"/>
      <c r="R112" s="24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s="30" customFormat="1" ht="45.6" customHeight="1" x14ac:dyDescent="0.2">
      <c r="A113" s="78"/>
      <c r="B113" s="70" t="s">
        <v>79</v>
      </c>
      <c r="C113" s="69" t="s">
        <v>29</v>
      </c>
      <c r="D113" s="12">
        <f t="shared" si="4"/>
        <v>0</v>
      </c>
      <c r="E113" s="12">
        <f t="shared" si="4"/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23"/>
      <c r="R113" s="24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s="30" customFormat="1" ht="45.6" customHeight="1" x14ac:dyDescent="0.2">
      <c r="A114" s="78"/>
      <c r="B114" s="70" t="s">
        <v>295</v>
      </c>
      <c r="C114" s="69" t="s">
        <v>29</v>
      </c>
      <c r="D114" s="12">
        <f t="shared" si="4"/>
        <v>0</v>
      </c>
      <c r="E114" s="12">
        <f t="shared" si="4"/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4000000</v>
      </c>
      <c r="O114" s="12">
        <v>0</v>
      </c>
      <c r="P114" s="12">
        <v>0</v>
      </c>
      <c r="Q114" s="23"/>
      <c r="R114" s="24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s="30" customFormat="1" ht="45.6" customHeight="1" x14ac:dyDescent="0.2">
      <c r="A115" s="69">
        <v>61</v>
      </c>
      <c r="B115" s="70" t="s">
        <v>223</v>
      </c>
      <c r="C115" s="69" t="s">
        <v>29</v>
      </c>
      <c r="D115" s="12">
        <f t="shared" si="4"/>
        <v>0</v>
      </c>
      <c r="E115" s="12">
        <f t="shared" si="4"/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23"/>
      <c r="R115" s="24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s="30" customFormat="1" ht="45.6" customHeight="1" x14ac:dyDescent="0.2">
      <c r="A116" s="78">
        <v>62</v>
      </c>
      <c r="B116" s="70" t="s">
        <v>252</v>
      </c>
      <c r="C116" s="69" t="s">
        <v>29</v>
      </c>
      <c r="D116" s="12">
        <f t="shared" si="4"/>
        <v>2399862.7400000002</v>
      </c>
      <c r="E116" s="12">
        <f t="shared" si="4"/>
        <v>2399862.7400000002</v>
      </c>
      <c r="F116" s="12">
        <v>2399862.7400000002</v>
      </c>
      <c r="G116" s="12">
        <f>F116</f>
        <v>2399862.7400000002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23"/>
      <c r="R116" s="24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s="30" customFormat="1" ht="45.6" customHeight="1" x14ac:dyDescent="0.2">
      <c r="A117" s="78"/>
      <c r="B117" s="70" t="s">
        <v>296</v>
      </c>
      <c r="C117" s="69" t="s">
        <v>29</v>
      </c>
      <c r="D117" s="12">
        <f t="shared" si="4"/>
        <v>0</v>
      </c>
      <c r="E117" s="12">
        <f t="shared" si="4"/>
        <v>0</v>
      </c>
      <c r="F117" s="12">
        <v>0</v>
      </c>
      <c r="G117" s="12">
        <f>F117</f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1400000</v>
      </c>
      <c r="O117" s="12">
        <v>0</v>
      </c>
      <c r="P117" s="12">
        <v>0</v>
      </c>
      <c r="Q117" s="23"/>
      <c r="R117" s="24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s="30" customFormat="1" ht="45.6" customHeight="1" x14ac:dyDescent="0.2">
      <c r="A118" s="78">
        <v>63</v>
      </c>
      <c r="B118" s="70" t="s">
        <v>253</v>
      </c>
      <c r="C118" s="69" t="s">
        <v>29</v>
      </c>
      <c r="D118" s="12">
        <f t="shared" si="4"/>
        <v>0</v>
      </c>
      <c r="E118" s="12">
        <f t="shared" si="4"/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23"/>
      <c r="R118" s="24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s="30" customFormat="1" ht="45.6" customHeight="1" x14ac:dyDescent="0.2">
      <c r="A119" s="78"/>
      <c r="B119" s="70" t="s">
        <v>254</v>
      </c>
      <c r="C119" s="69" t="s">
        <v>29</v>
      </c>
      <c r="D119" s="12">
        <f t="shared" si="4"/>
        <v>0</v>
      </c>
      <c r="E119" s="12">
        <f t="shared" si="4"/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23"/>
      <c r="R119" s="24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s="30" customFormat="1" ht="45.6" customHeight="1" x14ac:dyDescent="0.2">
      <c r="A120" s="78"/>
      <c r="B120" s="70" t="s">
        <v>224</v>
      </c>
      <c r="C120" s="69" t="s">
        <v>29</v>
      </c>
      <c r="D120" s="12">
        <f t="shared" si="4"/>
        <v>0</v>
      </c>
      <c r="E120" s="12">
        <f t="shared" si="4"/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23"/>
      <c r="R120" s="24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s="30" customFormat="1" ht="45.6" customHeight="1" x14ac:dyDescent="0.2">
      <c r="A121" s="78"/>
      <c r="B121" s="70" t="s">
        <v>297</v>
      </c>
      <c r="C121" s="69" t="s">
        <v>29</v>
      </c>
      <c r="D121" s="12">
        <f t="shared" si="4"/>
        <v>0</v>
      </c>
      <c r="E121" s="12">
        <f t="shared" si="4"/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5450000</v>
      </c>
      <c r="O121" s="12">
        <v>0</v>
      </c>
      <c r="P121" s="12">
        <v>0</v>
      </c>
      <c r="Q121" s="23"/>
      <c r="R121" s="24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s="30" customFormat="1" ht="45.6" customHeight="1" x14ac:dyDescent="0.2">
      <c r="A122" s="78">
        <v>64</v>
      </c>
      <c r="B122" s="70" t="s">
        <v>298</v>
      </c>
      <c r="C122" s="69" t="s">
        <v>29</v>
      </c>
      <c r="D122" s="12">
        <f t="shared" si="4"/>
        <v>0</v>
      </c>
      <c r="E122" s="12">
        <f t="shared" si="4"/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34000000</v>
      </c>
      <c r="O122" s="12">
        <v>0</v>
      </c>
      <c r="P122" s="12">
        <v>0</v>
      </c>
      <c r="Q122" s="23"/>
      <c r="R122" s="24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s="30" customFormat="1" ht="45.6" customHeight="1" x14ac:dyDescent="0.2">
      <c r="A123" s="78"/>
      <c r="B123" s="70" t="s">
        <v>225</v>
      </c>
      <c r="C123" s="69" t="s">
        <v>29</v>
      </c>
      <c r="D123" s="12">
        <f t="shared" si="4"/>
        <v>788619.98</v>
      </c>
      <c r="E123" s="12">
        <f t="shared" si="4"/>
        <v>788619.98</v>
      </c>
      <c r="F123" s="12">
        <v>788619.98</v>
      </c>
      <c r="G123" s="12">
        <f>F123</f>
        <v>788619.98</v>
      </c>
      <c r="H123" s="12">
        <v>0</v>
      </c>
      <c r="I123" s="12">
        <v>0</v>
      </c>
      <c r="J123" s="12">
        <v>0</v>
      </c>
      <c r="K123" s="12">
        <v>0</v>
      </c>
      <c r="L123" s="12">
        <v>280000</v>
      </c>
      <c r="M123" s="12">
        <v>0</v>
      </c>
      <c r="N123" s="12">
        <v>0</v>
      </c>
      <c r="O123" s="12">
        <v>0</v>
      </c>
      <c r="P123" s="12">
        <v>0</v>
      </c>
      <c r="Q123" s="23"/>
      <c r="R123" s="24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s="30" customFormat="1" ht="45.6" customHeight="1" x14ac:dyDescent="0.2">
      <c r="A124" s="78"/>
      <c r="B124" s="70" t="s">
        <v>226</v>
      </c>
      <c r="C124" s="69" t="s">
        <v>29</v>
      </c>
      <c r="D124" s="12">
        <f t="shared" si="4"/>
        <v>0</v>
      </c>
      <c r="E124" s="12">
        <f t="shared" si="4"/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23"/>
      <c r="R124" s="24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s="30" customFormat="1" ht="45.6" customHeight="1" x14ac:dyDescent="0.2">
      <c r="A125" s="78">
        <v>65</v>
      </c>
      <c r="B125" s="70" t="s">
        <v>80</v>
      </c>
      <c r="C125" s="69" t="s">
        <v>29</v>
      </c>
      <c r="D125" s="12">
        <f t="shared" si="4"/>
        <v>0</v>
      </c>
      <c r="E125" s="12">
        <f t="shared" si="4"/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23"/>
      <c r="R125" s="24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s="30" customFormat="1" ht="45.6" customHeight="1" x14ac:dyDescent="0.2">
      <c r="A126" s="78"/>
      <c r="B126" s="70" t="s">
        <v>299</v>
      </c>
      <c r="C126" s="69" t="s">
        <v>29</v>
      </c>
      <c r="D126" s="12">
        <f t="shared" si="4"/>
        <v>0</v>
      </c>
      <c r="E126" s="12">
        <f t="shared" si="4"/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4000000</v>
      </c>
      <c r="O126" s="12">
        <v>0</v>
      </c>
      <c r="P126" s="12">
        <v>0</v>
      </c>
      <c r="Q126" s="23"/>
      <c r="R126" s="24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s="30" customFormat="1" ht="45.6" customHeight="1" x14ac:dyDescent="0.2">
      <c r="A127" s="69">
        <v>66</v>
      </c>
      <c r="B127" s="70" t="s">
        <v>81</v>
      </c>
      <c r="C127" s="69" t="s">
        <v>29</v>
      </c>
      <c r="D127" s="12">
        <f t="shared" si="4"/>
        <v>0</v>
      </c>
      <c r="E127" s="12">
        <f t="shared" si="4"/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23"/>
      <c r="R127" s="24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s="30" customFormat="1" ht="45.6" customHeight="1" x14ac:dyDescent="0.2">
      <c r="A128" s="78">
        <v>67</v>
      </c>
      <c r="B128" s="70" t="s">
        <v>82</v>
      </c>
      <c r="C128" s="69" t="s">
        <v>29</v>
      </c>
      <c r="D128" s="12">
        <f t="shared" si="4"/>
        <v>0</v>
      </c>
      <c r="E128" s="12">
        <f t="shared" si="4"/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23"/>
      <c r="R128" s="24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1:27" s="30" customFormat="1" ht="45.6" customHeight="1" x14ac:dyDescent="0.2">
      <c r="A129" s="78"/>
      <c r="B129" s="70" t="s">
        <v>300</v>
      </c>
      <c r="C129" s="69" t="s">
        <v>29</v>
      </c>
      <c r="D129" s="12">
        <f t="shared" si="4"/>
        <v>0</v>
      </c>
      <c r="E129" s="12">
        <f t="shared" si="4"/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2000000</v>
      </c>
      <c r="O129" s="12">
        <v>0</v>
      </c>
      <c r="P129" s="12">
        <v>0</v>
      </c>
      <c r="Q129" s="23"/>
      <c r="R129" s="24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1:27" s="30" customFormat="1" ht="45.6" customHeight="1" x14ac:dyDescent="0.2">
      <c r="A130" s="69">
        <v>68</v>
      </c>
      <c r="B130" s="70" t="s">
        <v>83</v>
      </c>
      <c r="C130" s="69" t="s">
        <v>29</v>
      </c>
      <c r="D130" s="12">
        <f t="shared" si="4"/>
        <v>0</v>
      </c>
      <c r="E130" s="12">
        <f t="shared" si="4"/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23"/>
      <c r="R130" s="24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1:27" s="30" customFormat="1" ht="45" customHeight="1" x14ac:dyDescent="0.2">
      <c r="A131" s="78">
        <v>69</v>
      </c>
      <c r="B131" s="70" t="s">
        <v>84</v>
      </c>
      <c r="C131" s="69" t="s">
        <v>29</v>
      </c>
      <c r="D131" s="12">
        <f t="shared" si="4"/>
        <v>0</v>
      </c>
      <c r="E131" s="12">
        <f t="shared" si="4"/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23"/>
      <c r="R131" s="24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s="30" customFormat="1" ht="45" customHeight="1" x14ac:dyDescent="0.2">
      <c r="A132" s="78"/>
      <c r="B132" s="70" t="s">
        <v>301</v>
      </c>
      <c r="C132" s="69" t="s">
        <v>29</v>
      </c>
      <c r="D132" s="12">
        <f t="shared" si="4"/>
        <v>0</v>
      </c>
      <c r="E132" s="12">
        <f t="shared" si="4"/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1200000</v>
      </c>
      <c r="O132" s="12">
        <v>0</v>
      </c>
      <c r="P132" s="12">
        <v>0</v>
      </c>
      <c r="Q132" s="23"/>
      <c r="R132" s="24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s="30" customFormat="1" ht="45" customHeight="1" x14ac:dyDescent="0.2">
      <c r="A133" s="78">
        <v>70</v>
      </c>
      <c r="B133" s="70" t="s">
        <v>85</v>
      </c>
      <c r="C133" s="69" t="s">
        <v>29</v>
      </c>
      <c r="D133" s="12">
        <f t="shared" si="4"/>
        <v>0</v>
      </c>
      <c r="E133" s="12">
        <f t="shared" si="4"/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23"/>
      <c r="R133" s="24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1:27" s="30" customFormat="1" ht="45" customHeight="1" x14ac:dyDescent="0.2">
      <c r="A134" s="78"/>
      <c r="B134" s="70" t="s">
        <v>302</v>
      </c>
      <c r="C134" s="69" t="s">
        <v>29</v>
      </c>
      <c r="D134" s="12">
        <f t="shared" si="4"/>
        <v>0</v>
      </c>
      <c r="E134" s="12">
        <f t="shared" si="4"/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1800000</v>
      </c>
      <c r="O134" s="12">
        <v>0</v>
      </c>
      <c r="P134" s="12">
        <v>0</v>
      </c>
      <c r="Q134" s="23"/>
      <c r="R134" s="24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1:27" s="30" customFormat="1" ht="45" customHeight="1" x14ac:dyDescent="0.2">
      <c r="A135" s="69">
        <v>71</v>
      </c>
      <c r="B135" s="70" t="s">
        <v>86</v>
      </c>
      <c r="C135" s="69" t="s">
        <v>29</v>
      </c>
      <c r="D135" s="12">
        <f t="shared" si="4"/>
        <v>0</v>
      </c>
      <c r="E135" s="12">
        <f t="shared" si="4"/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23"/>
      <c r="R135" s="24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1:27" s="30" customFormat="1" ht="45" customHeight="1" x14ac:dyDescent="0.2">
      <c r="A136" s="69">
        <v>72</v>
      </c>
      <c r="B136" s="70" t="s">
        <v>87</v>
      </c>
      <c r="C136" s="69" t="s">
        <v>29</v>
      </c>
      <c r="D136" s="12">
        <f t="shared" si="4"/>
        <v>0</v>
      </c>
      <c r="E136" s="12">
        <f t="shared" si="4"/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23"/>
      <c r="R136" s="24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1:27" s="30" customFormat="1" ht="45" customHeight="1" x14ac:dyDescent="0.2">
      <c r="A137" s="69">
        <v>73</v>
      </c>
      <c r="B137" s="70" t="s">
        <v>255</v>
      </c>
      <c r="C137" s="69" t="s">
        <v>29</v>
      </c>
      <c r="D137" s="12">
        <f t="shared" si="4"/>
        <v>0</v>
      </c>
      <c r="E137" s="12">
        <f t="shared" si="4"/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23"/>
      <c r="R137" s="24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1:27" s="30" customFormat="1" ht="45" customHeight="1" x14ac:dyDescent="0.2">
      <c r="A138" s="69">
        <v>74</v>
      </c>
      <c r="B138" s="70" t="s">
        <v>304</v>
      </c>
      <c r="C138" s="69" t="s">
        <v>29</v>
      </c>
      <c r="D138" s="12">
        <f t="shared" si="4"/>
        <v>0</v>
      </c>
      <c r="E138" s="12">
        <f t="shared" si="4"/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8000000</v>
      </c>
      <c r="O138" s="12">
        <v>0</v>
      </c>
      <c r="P138" s="12">
        <v>0</v>
      </c>
      <c r="Q138" s="23"/>
      <c r="R138" s="24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1:27" s="30" customFormat="1" ht="45" customHeight="1" x14ac:dyDescent="0.2">
      <c r="A139" s="78">
        <v>75</v>
      </c>
      <c r="B139" s="70" t="s">
        <v>88</v>
      </c>
      <c r="C139" s="69" t="s">
        <v>29</v>
      </c>
      <c r="D139" s="12">
        <f t="shared" si="4"/>
        <v>0</v>
      </c>
      <c r="E139" s="12">
        <f t="shared" si="4"/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280041.65000000002</v>
      </c>
      <c r="O139" s="12">
        <v>0</v>
      </c>
      <c r="P139" s="12">
        <v>0</v>
      </c>
      <c r="Q139" s="23"/>
      <c r="R139" s="24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s="30" customFormat="1" ht="45" customHeight="1" x14ac:dyDescent="0.2">
      <c r="A140" s="78"/>
      <c r="B140" s="70" t="s">
        <v>89</v>
      </c>
      <c r="C140" s="69" t="s">
        <v>29</v>
      </c>
      <c r="D140" s="12">
        <f t="shared" si="4"/>
        <v>0</v>
      </c>
      <c r="E140" s="12">
        <f t="shared" si="4"/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344482.49</v>
      </c>
      <c r="O140" s="12">
        <v>0</v>
      </c>
      <c r="P140" s="12">
        <v>0</v>
      </c>
      <c r="Q140" s="23"/>
      <c r="R140" s="24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s="30" customFormat="1" ht="45" customHeight="1" x14ac:dyDescent="0.2">
      <c r="A141" s="78"/>
      <c r="B141" s="70" t="s">
        <v>90</v>
      </c>
      <c r="C141" s="69" t="s">
        <v>29</v>
      </c>
      <c r="D141" s="12">
        <f t="shared" si="4"/>
        <v>0</v>
      </c>
      <c r="E141" s="12">
        <f t="shared" si="4"/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66144.05</v>
      </c>
      <c r="O141" s="12">
        <v>0</v>
      </c>
      <c r="P141" s="12">
        <v>0</v>
      </c>
      <c r="Q141" s="23"/>
      <c r="R141" s="24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s="30" customFormat="1" ht="45" customHeight="1" x14ac:dyDescent="0.2">
      <c r="A142" s="78"/>
      <c r="B142" s="70" t="s">
        <v>91</v>
      </c>
      <c r="C142" s="69" t="s">
        <v>0</v>
      </c>
      <c r="D142" s="12">
        <f t="shared" si="4"/>
        <v>0</v>
      </c>
      <c r="E142" s="12">
        <f>ROUND(D142*B2,2)</f>
        <v>0</v>
      </c>
      <c r="F142" s="12">
        <v>0</v>
      </c>
      <c r="G142" s="12">
        <f>ROUND(F142*B2,2)</f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4480777.42</v>
      </c>
      <c r="O142" s="12">
        <v>0</v>
      </c>
      <c r="P142" s="12">
        <v>0</v>
      </c>
      <c r="Q142" s="23"/>
      <c r="R142" s="24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s="30" customFormat="1" ht="45" customHeight="1" x14ac:dyDescent="0.2">
      <c r="A143" s="69">
        <v>76</v>
      </c>
      <c r="B143" s="70" t="s">
        <v>262</v>
      </c>
      <c r="C143" s="69" t="s">
        <v>29</v>
      </c>
      <c r="D143" s="12">
        <f t="shared" si="4"/>
        <v>0</v>
      </c>
      <c r="E143" s="12">
        <f t="shared" si="4"/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1358796.8</v>
      </c>
      <c r="O143" s="12">
        <v>0</v>
      </c>
      <c r="P143" s="12">
        <v>0</v>
      </c>
      <c r="Q143" s="23"/>
      <c r="R143" s="24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s="30" customFormat="1" ht="45" customHeight="1" x14ac:dyDescent="0.2">
      <c r="A144" s="69">
        <v>77</v>
      </c>
      <c r="B144" s="70" t="s">
        <v>228</v>
      </c>
      <c r="C144" s="69" t="s">
        <v>29</v>
      </c>
      <c r="D144" s="12">
        <f t="shared" si="4"/>
        <v>0</v>
      </c>
      <c r="E144" s="12">
        <f t="shared" si="4"/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13351.58</v>
      </c>
      <c r="O144" s="12">
        <v>0</v>
      </c>
      <c r="P144" s="12">
        <v>0</v>
      </c>
      <c r="Q144" s="23"/>
      <c r="R144" s="24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s="30" customFormat="1" ht="60.75" customHeight="1" x14ac:dyDescent="0.2">
      <c r="A145" s="69">
        <v>78</v>
      </c>
      <c r="B145" s="70" t="s">
        <v>229</v>
      </c>
      <c r="C145" s="69" t="s">
        <v>29</v>
      </c>
      <c r="D145" s="12">
        <f t="shared" si="4"/>
        <v>0</v>
      </c>
      <c r="E145" s="12">
        <f t="shared" si="4"/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3473.03</v>
      </c>
      <c r="O145" s="12">
        <v>0</v>
      </c>
      <c r="P145" s="12">
        <v>0</v>
      </c>
      <c r="Q145" s="23"/>
      <c r="R145" s="24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 s="30" customFormat="1" ht="45.6" customHeight="1" x14ac:dyDescent="0.2">
      <c r="A146" s="78">
        <v>79</v>
      </c>
      <c r="B146" s="70" t="s">
        <v>92</v>
      </c>
      <c r="C146" s="69" t="s">
        <v>0</v>
      </c>
      <c r="D146" s="12">
        <f t="shared" si="4"/>
        <v>54440337.149999999</v>
      </c>
      <c r="E146" s="12">
        <f t="shared" si="4"/>
        <v>2241112695.25</v>
      </c>
      <c r="F146" s="12">
        <v>54440337.149999999</v>
      </c>
      <c r="G146" s="12">
        <f>ROUND(F146*B2,2)</f>
        <v>2241112695.25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510334581.41000003</v>
      </c>
      <c r="P146" s="12">
        <v>0</v>
      </c>
      <c r="Q146" s="23"/>
      <c r="R146" s="24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1:27" s="30" customFormat="1" ht="45.6" customHeight="1" x14ac:dyDescent="0.2">
      <c r="A147" s="78"/>
      <c r="B147" s="70" t="s">
        <v>93</v>
      </c>
      <c r="C147" s="69" t="s">
        <v>0</v>
      </c>
      <c r="D147" s="12">
        <f t="shared" ref="D147:D171" si="5">F147+H147+J147</f>
        <v>103234.86</v>
      </c>
      <c r="E147" s="12">
        <f t="shared" ref="E147:E171" si="6">G147+I147+K147</f>
        <v>4249807.54</v>
      </c>
      <c r="F147" s="12">
        <v>99172.94</v>
      </c>
      <c r="G147" s="12">
        <f>ROUND(F147*B2,2)</f>
        <v>4082592.92</v>
      </c>
      <c r="H147" s="12">
        <v>0</v>
      </c>
      <c r="I147" s="12">
        <v>0</v>
      </c>
      <c r="J147" s="12">
        <v>4061.92</v>
      </c>
      <c r="K147" s="12">
        <f>ROUND(J147*B2,2)</f>
        <v>167214.62</v>
      </c>
      <c r="L147" s="12">
        <v>0</v>
      </c>
      <c r="M147" s="12">
        <v>0</v>
      </c>
      <c r="N147" s="12">
        <v>0</v>
      </c>
      <c r="O147" s="12">
        <v>6425239.4100000001</v>
      </c>
      <c r="P147" s="12">
        <v>0</v>
      </c>
      <c r="Q147" s="23"/>
      <c r="R147" s="24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1:27" s="30" customFormat="1" ht="60.75" customHeight="1" x14ac:dyDescent="0.2">
      <c r="A148" s="78"/>
      <c r="B148" s="70" t="s">
        <v>94</v>
      </c>
      <c r="C148" s="69" t="s">
        <v>0</v>
      </c>
      <c r="D148" s="12">
        <f t="shared" si="5"/>
        <v>1563971.79</v>
      </c>
      <c r="E148" s="12">
        <f t="shared" si="6"/>
        <v>64383088.299999997</v>
      </c>
      <c r="F148" s="12">
        <v>1563971.79</v>
      </c>
      <c r="G148" s="12">
        <f>ROUND(F148*B2,2)</f>
        <v>64383088.299999997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23"/>
      <c r="R148" s="24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1:27" s="30" customFormat="1" ht="71.25" customHeight="1" x14ac:dyDescent="0.2">
      <c r="A149" s="72"/>
      <c r="B149" s="73" t="s">
        <v>95</v>
      </c>
      <c r="C149" s="11" t="s">
        <v>0</v>
      </c>
      <c r="D149" s="47">
        <f>D150+D151+D152+D153+D154+D155+D156+D157+D158+D159+D160+D161+D162+D163+D164+D165+D166+D167+D168+D169+D170+D171</f>
        <v>6481691.3999999994</v>
      </c>
      <c r="E149" s="47">
        <f>E150+E151+E152+E153+E154+E155+E156+E157+E158+E159+E160+E161+E162+E163+E164+E165+E166+E167+E168+E169+E170+E171</f>
        <v>266827900.85999998</v>
      </c>
      <c r="F149" s="47">
        <f>F150+F151+F152+F153+F154+F155+F156+F157+F158+F159+F160+F161+F162+F163+F164+F165+F166+F167+F168+F169+F170+F171</f>
        <v>6311972.0600000005</v>
      </c>
      <c r="G149" s="47">
        <f>G150+G151+G152+G153+G154+G155+G156+G157+G158+G159+G160+G161+G162+G163+G164+G165+G166+G167+G168+G169+G170+G171</f>
        <v>259841166.63999999</v>
      </c>
      <c r="H149" s="47">
        <v>0</v>
      </c>
      <c r="I149" s="47">
        <v>0</v>
      </c>
      <c r="J149" s="47">
        <f t="shared" ref="J149:P149" si="7">J150+J151+J152+J153+J154+J155+J156+J157+J158+J159+J160+J161+J162+J163+J164+J165+J166+J167+J168+J169+J170+J171</f>
        <v>169719.34000000003</v>
      </c>
      <c r="K149" s="47">
        <f t="shared" si="7"/>
        <v>6986734.2199999997</v>
      </c>
      <c r="L149" s="47">
        <f t="shared" si="7"/>
        <v>0</v>
      </c>
      <c r="M149" s="47">
        <f t="shared" si="7"/>
        <v>0</v>
      </c>
      <c r="N149" s="47">
        <f t="shared" si="7"/>
        <v>0</v>
      </c>
      <c r="O149" s="68" t="s">
        <v>120</v>
      </c>
      <c r="P149" s="47">
        <f t="shared" si="7"/>
        <v>0</v>
      </c>
      <c r="Q149" s="23"/>
      <c r="R149" s="24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1:27" s="51" customFormat="1" ht="47.45" customHeight="1" x14ac:dyDescent="0.2">
      <c r="A150" s="69" t="s">
        <v>96</v>
      </c>
      <c r="B150" s="70" t="s">
        <v>97</v>
      </c>
      <c r="C150" s="69" t="s">
        <v>0</v>
      </c>
      <c r="D150" s="12">
        <f t="shared" si="5"/>
        <v>9267.4599999999991</v>
      </c>
      <c r="E150" s="12">
        <f t="shared" si="6"/>
        <v>381507.97</v>
      </c>
      <c r="F150" s="12">
        <v>9267.4599999999991</v>
      </c>
      <c r="G150" s="12">
        <f>ROUND(F150*B2,2)</f>
        <v>381507.97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1129407.08</v>
      </c>
      <c r="P150" s="12">
        <v>0</v>
      </c>
      <c r="Q150" s="48"/>
      <c r="R150" s="49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:27" s="51" customFormat="1" ht="47.45" customHeight="1" x14ac:dyDescent="0.2">
      <c r="A151" s="69" t="s">
        <v>96</v>
      </c>
      <c r="B151" s="70" t="s">
        <v>98</v>
      </c>
      <c r="C151" s="69" t="s">
        <v>0</v>
      </c>
      <c r="D151" s="12">
        <f t="shared" si="5"/>
        <v>88161.59</v>
      </c>
      <c r="E151" s="12">
        <f t="shared" si="6"/>
        <v>3629295.28</v>
      </c>
      <c r="F151" s="12">
        <v>85712.19</v>
      </c>
      <c r="G151" s="12">
        <f>ROUND(F151*B2,2)</f>
        <v>3528462.3</v>
      </c>
      <c r="H151" s="12">
        <v>0</v>
      </c>
      <c r="I151" s="12">
        <v>0</v>
      </c>
      <c r="J151" s="12">
        <v>2449.4</v>
      </c>
      <c r="K151" s="12">
        <f>ROUND(J151*B2,2)</f>
        <v>100832.98</v>
      </c>
      <c r="L151" s="12">
        <v>0</v>
      </c>
      <c r="M151" s="12">
        <v>0</v>
      </c>
      <c r="N151" s="12">
        <v>0</v>
      </c>
      <c r="O151" s="12">
        <v>5057761.8499999996</v>
      </c>
      <c r="P151" s="12">
        <v>0</v>
      </c>
      <c r="Q151" s="48"/>
      <c r="R151" s="49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:27" s="51" customFormat="1" ht="47.45" customHeight="1" x14ac:dyDescent="0.2">
      <c r="A152" s="69" t="s">
        <v>96</v>
      </c>
      <c r="B152" s="70" t="s">
        <v>99</v>
      </c>
      <c r="C152" s="69" t="s">
        <v>0</v>
      </c>
      <c r="D152" s="12">
        <f t="shared" si="5"/>
        <v>214513.59</v>
      </c>
      <c r="E152" s="12">
        <f t="shared" si="6"/>
        <v>8830752.25</v>
      </c>
      <c r="F152" s="12">
        <v>206787</v>
      </c>
      <c r="G152" s="12">
        <f>ROUND(F152*B2,2)</f>
        <v>8512676.3599999994</v>
      </c>
      <c r="H152" s="12">
        <v>0</v>
      </c>
      <c r="I152" s="12">
        <v>0</v>
      </c>
      <c r="J152" s="12">
        <v>7726.59</v>
      </c>
      <c r="K152" s="12">
        <f>ROUND(J152*B2,2)</f>
        <v>318075.89</v>
      </c>
      <c r="L152" s="12">
        <v>0</v>
      </c>
      <c r="M152" s="12">
        <v>0</v>
      </c>
      <c r="N152" s="12">
        <v>0</v>
      </c>
      <c r="O152" s="12">
        <v>13391298.07</v>
      </c>
      <c r="P152" s="12">
        <v>0</v>
      </c>
      <c r="Q152" s="48"/>
      <c r="R152" s="49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:27" s="51" customFormat="1" ht="47.45" customHeight="1" x14ac:dyDescent="0.2">
      <c r="A153" s="69" t="s">
        <v>96</v>
      </c>
      <c r="B153" s="70" t="s">
        <v>100</v>
      </c>
      <c r="C153" s="69" t="s">
        <v>0</v>
      </c>
      <c r="D153" s="12">
        <f t="shared" si="5"/>
        <v>1076770.8899999999</v>
      </c>
      <c r="E153" s="12">
        <f t="shared" si="6"/>
        <v>44326781.170000002</v>
      </c>
      <c r="F153" s="12">
        <v>1045116.74</v>
      </c>
      <c r="G153" s="12">
        <f>ROUND(F153*B2,2)</f>
        <v>43023693.770000003</v>
      </c>
      <c r="H153" s="12">
        <v>0</v>
      </c>
      <c r="I153" s="12">
        <v>0</v>
      </c>
      <c r="J153" s="12">
        <v>31654.15</v>
      </c>
      <c r="K153" s="12">
        <f>ROUND(J153*B2,2)</f>
        <v>1303087.3999999999</v>
      </c>
      <c r="L153" s="12">
        <v>0</v>
      </c>
      <c r="M153" s="12">
        <v>0</v>
      </c>
      <c r="N153" s="12">
        <v>0</v>
      </c>
      <c r="O153" s="12">
        <v>62634079.700000003</v>
      </c>
      <c r="P153" s="12">
        <v>0</v>
      </c>
      <c r="Q153" s="48"/>
      <c r="R153" s="49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:27" s="51" customFormat="1" ht="47.45" customHeight="1" x14ac:dyDescent="0.2">
      <c r="A154" s="69" t="s">
        <v>96</v>
      </c>
      <c r="B154" s="70" t="s">
        <v>101</v>
      </c>
      <c r="C154" s="69" t="s">
        <v>0</v>
      </c>
      <c r="D154" s="12">
        <f t="shared" si="5"/>
        <v>170822.53</v>
      </c>
      <c r="E154" s="12">
        <f t="shared" si="6"/>
        <v>7032148.5999999996</v>
      </c>
      <c r="F154" s="12">
        <v>165054.97</v>
      </c>
      <c r="G154" s="12">
        <f>ROUND(F154*B2,2)</f>
        <v>6794718.9199999999</v>
      </c>
      <c r="H154" s="12">
        <v>0</v>
      </c>
      <c r="I154" s="12">
        <v>0</v>
      </c>
      <c r="J154" s="12">
        <v>5767.56</v>
      </c>
      <c r="K154" s="12">
        <f>ROUND(J154*B2,2)</f>
        <v>237429.68</v>
      </c>
      <c r="L154" s="12">
        <v>0</v>
      </c>
      <c r="M154" s="12">
        <v>0</v>
      </c>
      <c r="N154" s="12">
        <v>0</v>
      </c>
      <c r="O154" s="12">
        <v>6485079.8300000001</v>
      </c>
      <c r="P154" s="12">
        <v>0</v>
      </c>
      <c r="Q154" s="48"/>
      <c r="R154" s="49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:27" s="51" customFormat="1" ht="47.45" customHeight="1" x14ac:dyDescent="0.2">
      <c r="A155" s="69" t="s">
        <v>96</v>
      </c>
      <c r="B155" s="70" t="s">
        <v>102</v>
      </c>
      <c r="C155" s="69" t="s">
        <v>0</v>
      </c>
      <c r="D155" s="12">
        <f t="shared" si="5"/>
        <v>39598.670000000006</v>
      </c>
      <c r="E155" s="12">
        <f t="shared" si="6"/>
        <v>1630134.68</v>
      </c>
      <c r="F155" s="12">
        <v>38488.550000000003</v>
      </c>
      <c r="G155" s="12">
        <f>ROUND(F155*B2,2)</f>
        <v>1584435.04</v>
      </c>
      <c r="H155" s="12">
        <v>0</v>
      </c>
      <c r="I155" s="12">
        <v>0</v>
      </c>
      <c r="J155" s="12">
        <v>1110.1199999999999</v>
      </c>
      <c r="K155" s="12">
        <f>ROUND(J155*B2,2)</f>
        <v>45699.64</v>
      </c>
      <c r="L155" s="12">
        <v>0</v>
      </c>
      <c r="M155" s="12">
        <v>0</v>
      </c>
      <c r="N155" s="12">
        <v>0</v>
      </c>
      <c r="O155" s="12">
        <v>1436630.17</v>
      </c>
      <c r="P155" s="12">
        <v>0</v>
      </c>
      <c r="Q155" s="48"/>
      <c r="R155" s="49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:27" s="51" customFormat="1" ht="47.45" customHeight="1" x14ac:dyDescent="0.2">
      <c r="A156" s="69" t="s">
        <v>96</v>
      </c>
      <c r="B156" s="70" t="s">
        <v>103</v>
      </c>
      <c r="C156" s="69" t="s">
        <v>0</v>
      </c>
      <c r="D156" s="12">
        <f t="shared" si="5"/>
        <v>44690.59</v>
      </c>
      <c r="E156" s="12">
        <f t="shared" si="6"/>
        <v>1839750.71</v>
      </c>
      <c r="F156" s="12">
        <v>42403.95</v>
      </c>
      <c r="G156" s="12">
        <f>ROUND(F156*B2,2)</f>
        <v>1745617.97</v>
      </c>
      <c r="H156" s="12">
        <v>0</v>
      </c>
      <c r="I156" s="12">
        <v>0</v>
      </c>
      <c r="J156" s="12">
        <v>2286.64</v>
      </c>
      <c r="K156" s="12">
        <f>ROUND(J156*B2,2)</f>
        <v>94132.74</v>
      </c>
      <c r="L156" s="12">
        <v>0</v>
      </c>
      <c r="M156" s="12">
        <v>0</v>
      </c>
      <c r="N156" s="12">
        <v>0</v>
      </c>
      <c r="O156" s="12">
        <v>2956389.85</v>
      </c>
      <c r="P156" s="12">
        <v>0</v>
      </c>
      <c r="Q156" s="48"/>
      <c r="R156" s="49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:27" s="51" customFormat="1" ht="47.45" customHeight="1" x14ac:dyDescent="0.2">
      <c r="A157" s="69" t="s">
        <v>96</v>
      </c>
      <c r="B157" s="70" t="s">
        <v>104</v>
      </c>
      <c r="C157" s="69" t="s">
        <v>0</v>
      </c>
      <c r="D157" s="12">
        <f t="shared" si="5"/>
        <v>604237.05999999994</v>
      </c>
      <c r="E157" s="12">
        <f t="shared" si="6"/>
        <v>24874264.5</v>
      </c>
      <c r="F157" s="12">
        <v>590726.81999999995</v>
      </c>
      <c r="G157" s="12">
        <f>ROUND(F157*B2,2)</f>
        <v>24318096.559999999</v>
      </c>
      <c r="H157" s="12">
        <v>0</v>
      </c>
      <c r="I157" s="12">
        <v>0</v>
      </c>
      <c r="J157" s="12">
        <v>13510.24</v>
      </c>
      <c r="K157" s="12">
        <f>ROUND(J157*B2,2)</f>
        <v>556167.93999999994</v>
      </c>
      <c r="L157" s="12">
        <v>0</v>
      </c>
      <c r="M157" s="12">
        <v>0</v>
      </c>
      <c r="N157" s="12">
        <v>0</v>
      </c>
      <c r="O157" s="12">
        <v>22466530.050000001</v>
      </c>
      <c r="P157" s="12">
        <v>0</v>
      </c>
      <c r="Q157" s="48"/>
      <c r="R157" s="49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:27" s="51" customFormat="1" ht="47.45" customHeight="1" x14ac:dyDescent="0.2">
      <c r="A158" s="69" t="s">
        <v>96</v>
      </c>
      <c r="B158" s="70" t="s">
        <v>105</v>
      </c>
      <c r="C158" s="69" t="s">
        <v>0</v>
      </c>
      <c r="D158" s="12">
        <f t="shared" si="5"/>
        <v>547425.42000000004</v>
      </c>
      <c r="E158" s="12">
        <f t="shared" si="6"/>
        <v>22535533.809999999</v>
      </c>
      <c r="F158" s="12">
        <v>530005.02</v>
      </c>
      <c r="G158" s="12">
        <f>ROUND(F158*B2,2)</f>
        <v>21818398.66</v>
      </c>
      <c r="H158" s="12">
        <v>0</v>
      </c>
      <c r="I158" s="12">
        <v>0</v>
      </c>
      <c r="J158" s="12">
        <v>17420.400000000001</v>
      </c>
      <c r="K158" s="12">
        <f>ROUND(J158*B2,2)</f>
        <v>717135.15</v>
      </c>
      <c r="L158" s="12">
        <v>0</v>
      </c>
      <c r="M158" s="12">
        <v>0</v>
      </c>
      <c r="N158" s="12">
        <v>0</v>
      </c>
      <c r="O158" s="12">
        <v>20211286.02</v>
      </c>
      <c r="P158" s="12">
        <v>0</v>
      </c>
      <c r="Q158" s="48"/>
      <c r="R158" s="49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:27" s="51" customFormat="1" ht="43.9" customHeight="1" x14ac:dyDescent="0.2">
      <c r="A159" s="69" t="s">
        <v>96</v>
      </c>
      <c r="B159" s="70" t="s">
        <v>106</v>
      </c>
      <c r="C159" s="69" t="s">
        <v>0</v>
      </c>
      <c r="D159" s="12">
        <f t="shared" si="5"/>
        <v>93876.82</v>
      </c>
      <c r="E159" s="12">
        <f t="shared" si="6"/>
        <v>3864570.7199999997</v>
      </c>
      <c r="F159" s="12">
        <v>90056</v>
      </c>
      <c r="G159" s="12">
        <f>ROUND(F159*B2,2)</f>
        <v>3707281.32</v>
      </c>
      <c r="H159" s="12">
        <v>0</v>
      </c>
      <c r="I159" s="12">
        <v>0</v>
      </c>
      <c r="J159" s="12">
        <v>3820.82</v>
      </c>
      <c r="K159" s="12">
        <f>ROUND(J159*B2,2)</f>
        <v>157289.4</v>
      </c>
      <c r="L159" s="12">
        <v>0</v>
      </c>
      <c r="M159" s="12">
        <v>0</v>
      </c>
      <c r="N159" s="12">
        <v>0</v>
      </c>
      <c r="O159" s="12">
        <v>6129943.8300000001</v>
      </c>
      <c r="P159" s="12">
        <v>0</v>
      </c>
      <c r="Q159" s="48"/>
      <c r="R159" s="49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:27" s="51" customFormat="1" ht="43.9" customHeight="1" x14ac:dyDescent="0.2">
      <c r="A160" s="69" t="s">
        <v>96</v>
      </c>
      <c r="B160" s="70" t="s">
        <v>107</v>
      </c>
      <c r="C160" s="69" t="s">
        <v>0</v>
      </c>
      <c r="D160" s="12">
        <f t="shared" si="5"/>
        <v>172831.38</v>
      </c>
      <c r="E160" s="12">
        <f t="shared" si="6"/>
        <v>7114845.7200000007</v>
      </c>
      <c r="F160" s="12">
        <v>169537.28</v>
      </c>
      <c r="G160" s="12">
        <f>ROUND(F160*B2,2)</f>
        <v>6979239.4800000004</v>
      </c>
      <c r="H160" s="12">
        <v>0</v>
      </c>
      <c r="I160" s="12">
        <v>0</v>
      </c>
      <c r="J160" s="12">
        <v>3294.1</v>
      </c>
      <c r="K160" s="12">
        <f>ROUND(J160*B2,2)</f>
        <v>135606.24</v>
      </c>
      <c r="L160" s="12">
        <v>0</v>
      </c>
      <c r="M160" s="12">
        <v>0</v>
      </c>
      <c r="N160" s="12">
        <v>0</v>
      </c>
      <c r="O160" s="12">
        <v>10873330.890000001</v>
      </c>
      <c r="P160" s="12">
        <v>0</v>
      </c>
      <c r="Q160" s="48"/>
      <c r="R160" s="49"/>
      <c r="S160" s="50"/>
      <c r="T160" s="50"/>
      <c r="U160" s="50"/>
      <c r="V160" s="50"/>
      <c r="W160" s="50"/>
      <c r="X160" s="50"/>
      <c r="Y160" s="50"/>
      <c r="Z160" s="50"/>
      <c r="AA160" s="50"/>
    </row>
    <row r="161" spans="1:27" s="51" customFormat="1" ht="43.9" customHeight="1" x14ac:dyDescent="0.2">
      <c r="A161" s="69" t="s">
        <v>96</v>
      </c>
      <c r="B161" s="70" t="s">
        <v>108</v>
      </c>
      <c r="C161" s="69" t="s">
        <v>0</v>
      </c>
      <c r="D161" s="12">
        <f t="shared" si="5"/>
        <v>140053.54</v>
      </c>
      <c r="E161" s="12">
        <f t="shared" si="6"/>
        <v>5765500.0500000007</v>
      </c>
      <c r="F161" s="12">
        <v>135430.72</v>
      </c>
      <c r="G161" s="12">
        <f>ROUND(F161*B2,2)</f>
        <v>5575195.1900000004</v>
      </c>
      <c r="H161" s="12">
        <v>0</v>
      </c>
      <c r="I161" s="12">
        <v>0</v>
      </c>
      <c r="J161" s="12">
        <v>4622.82</v>
      </c>
      <c r="K161" s="12">
        <f>ROUND(J161*B2,2)</f>
        <v>190304.86</v>
      </c>
      <c r="L161" s="12">
        <v>0</v>
      </c>
      <c r="M161" s="12">
        <v>0</v>
      </c>
      <c r="N161" s="12">
        <v>0</v>
      </c>
      <c r="O161" s="12">
        <v>709442.07</v>
      </c>
      <c r="P161" s="12">
        <v>0</v>
      </c>
      <c r="Q161" s="48"/>
      <c r="R161" s="49"/>
      <c r="S161" s="50"/>
      <c r="T161" s="50"/>
      <c r="U161" s="50"/>
      <c r="V161" s="50"/>
      <c r="W161" s="50"/>
      <c r="X161" s="50"/>
      <c r="Y161" s="50"/>
      <c r="Z161" s="50"/>
      <c r="AA161" s="50"/>
    </row>
    <row r="162" spans="1:27" s="51" customFormat="1" ht="43.9" customHeight="1" x14ac:dyDescent="0.2">
      <c r="A162" s="69" t="s">
        <v>96</v>
      </c>
      <c r="B162" s="70" t="s">
        <v>109</v>
      </c>
      <c r="C162" s="69" t="s">
        <v>0</v>
      </c>
      <c r="D162" s="12">
        <f t="shared" si="5"/>
        <v>394026.06</v>
      </c>
      <c r="E162" s="12">
        <f t="shared" si="6"/>
        <v>16220634.389999999</v>
      </c>
      <c r="F162" s="12">
        <v>378658.8</v>
      </c>
      <c r="G162" s="12">
        <f>ROUND(F162*B2,2)</f>
        <v>15588019.619999999</v>
      </c>
      <c r="H162" s="12">
        <v>0</v>
      </c>
      <c r="I162" s="12">
        <v>0</v>
      </c>
      <c r="J162" s="12">
        <v>15367.26</v>
      </c>
      <c r="K162" s="12">
        <f>ROUND(J162*B2,2)</f>
        <v>632614.77</v>
      </c>
      <c r="L162" s="12">
        <v>0</v>
      </c>
      <c r="M162" s="12">
        <v>0</v>
      </c>
      <c r="N162" s="12">
        <v>0</v>
      </c>
      <c r="O162" s="12">
        <v>2018198.46</v>
      </c>
      <c r="P162" s="12">
        <v>0</v>
      </c>
      <c r="Q162" s="48"/>
      <c r="R162" s="49"/>
      <c r="S162" s="50"/>
      <c r="T162" s="50"/>
      <c r="U162" s="50"/>
      <c r="V162" s="50"/>
      <c r="W162" s="50"/>
      <c r="X162" s="50"/>
      <c r="Y162" s="50"/>
      <c r="Z162" s="50"/>
      <c r="AA162" s="50"/>
    </row>
    <row r="163" spans="1:27" s="51" customFormat="1" ht="43.9" customHeight="1" x14ac:dyDescent="0.2">
      <c r="A163" s="69" t="s">
        <v>96</v>
      </c>
      <c r="B163" s="70" t="s">
        <v>110</v>
      </c>
      <c r="C163" s="69" t="s">
        <v>0</v>
      </c>
      <c r="D163" s="12">
        <f t="shared" si="5"/>
        <v>51910.68</v>
      </c>
      <c r="E163" s="12">
        <f t="shared" si="6"/>
        <v>2136975.8199999998</v>
      </c>
      <c r="F163" s="12">
        <v>51910.68</v>
      </c>
      <c r="G163" s="12">
        <f>ROUND(F163*B2,2)</f>
        <v>2136975.8199999998</v>
      </c>
      <c r="H163" s="12">
        <v>0</v>
      </c>
      <c r="I163" s="12">
        <v>0</v>
      </c>
      <c r="J163" s="12">
        <v>0</v>
      </c>
      <c r="K163" s="12">
        <f>ROUND(J163*B2,2)</f>
        <v>0</v>
      </c>
      <c r="L163" s="12">
        <v>0</v>
      </c>
      <c r="M163" s="12">
        <v>0</v>
      </c>
      <c r="N163" s="12">
        <v>0</v>
      </c>
      <c r="O163" s="12">
        <v>204474.5</v>
      </c>
      <c r="P163" s="12">
        <v>0</v>
      </c>
      <c r="Q163" s="48"/>
      <c r="R163" s="49"/>
      <c r="S163" s="50"/>
      <c r="T163" s="50"/>
      <c r="U163" s="50"/>
      <c r="V163" s="50"/>
      <c r="W163" s="50"/>
      <c r="X163" s="50"/>
      <c r="Y163" s="50"/>
      <c r="Z163" s="50"/>
      <c r="AA163" s="50"/>
    </row>
    <row r="164" spans="1:27" s="51" customFormat="1" ht="43.9" customHeight="1" x14ac:dyDescent="0.2">
      <c r="A164" s="69" t="s">
        <v>96</v>
      </c>
      <c r="B164" s="70" t="s">
        <v>111</v>
      </c>
      <c r="C164" s="69" t="s">
        <v>0</v>
      </c>
      <c r="D164" s="12">
        <f t="shared" si="5"/>
        <v>1719.65</v>
      </c>
      <c r="E164" s="12">
        <f t="shared" si="6"/>
        <v>70791.8</v>
      </c>
      <c r="F164" s="12">
        <v>1719.65</v>
      </c>
      <c r="G164" s="12">
        <f>ROUND(F164*B2,2)</f>
        <v>70791.8</v>
      </c>
      <c r="H164" s="12">
        <v>0</v>
      </c>
      <c r="I164" s="12">
        <v>0</v>
      </c>
      <c r="J164" s="12">
        <v>0</v>
      </c>
      <c r="K164" s="12">
        <f>ROUND(J164*B2,2)</f>
        <v>0</v>
      </c>
      <c r="L164" s="12">
        <v>0</v>
      </c>
      <c r="M164" s="12">
        <v>0</v>
      </c>
      <c r="N164" s="12">
        <v>0</v>
      </c>
      <c r="O164" s="12">
        <v>597.47</v>
      </c>
      <c r="P164" s="12">
        <v>0</v>
      </c>
      <c r="Q164" s="48"/>
      <c r="R164" s="49"/>
      <c r="S164" s="50"/>
      <c r="T164" s="50"/>
      <c r="U164" s="50"/>
      <c r="V164" s="50"/>
      <c r="W164" s="50"/>
      <c r="X164" s="50"/>
      <c r="Y164" s="50"/>
      <c r="Z164" s="50"/>
      <c r="AA164" s="50"/>
    </row>
    <row r="165" spans="1:27" s="51" customFormat="1" ht="43.9" customHeight="1" x14ac:dyDescent="0.2">
      <c r="A165" s="69" t="s">
        <v>96</v>
      </c>
      <c r="B165" s="70" t="s">
        <v>112</v>
      </c>
      <c r="C165" s="69" t="s">
        <v>0</v>
      </c>
      <c r="D165" s="12">
        <f t="shared" si="5"/>
        <v>698712.41</v>
      </c>
      <c r="E165" s="12">
        <f t="shared" si="6"/>
        <v>28763474.559999999</v>
      </c>
      <c r="F165" s="12">
        <v>698712.41</v>
      </c>
      <c r="G165" s="12">
        <f>ROUND(F165*B2,2)</f>
        <v>28763474.559999999</v>
      </c>
      <c r="H165" s="12">
        <v>0</v>
      </c>
      <c r="I165" s="12">
        <v>0</v>
      </c>
      <c r="J165" s="12">
        <v>0</v>
      </c>
      <c r="K165" s="12">
        <f>ROUND(J165*B2,2)</f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48"/>
      <c r="R165" s="49"/>
      <c r="S165" s="50"/>
      <c r="T165" s="50"/>
      <c r="U165" s="50"/>
      <c r="V165" s="50"/>
      <c r="W165" s="50"/>
      <c r="X165" s="50"/>
      <c r="Y165" s="50"/>
      <c r="Z165" s="50"/>
      <c r="AA165" s="50"/>
    </row>
    <row r="166" spans="1:27" s="51" customFormat="1" ht="43.9" customHeight="1" x14ac:dyDescent="0.2">
      <c r="A166" s="69" t="s">
        <v>96</v>
      </c>
      <c r="B166" s="70" t="s">
        <v>113</v>
      </c>
      <c r="C166" s="69" t="s">
        <v>0</v>
      </c>
      <c r="D166" s="12">
        <f t="shared" si="5"/>
        <v>360035</v>
      </c>
      <c r="E166" s="12">
        <f t="shared" si="6"/>
        <v>14821344.82</v>
      </c>
      <c r="F166" s="12">
        <v>349360.36</v>
      </c>
      <c r="G166" s="12">
        <f>ROUND(F166*B2,2)</f>
        <v>14381908.32</v>
      </c>
      <c r="H166" s="12">
        <v>0</v>
      </c>
      <c r="I166" s="12">
        <v>0</v>
      </c>
      <c r="J166" s="12">
        <v>10674.64</v>
      </c>
      <c r="K166" s="12">
        <f>ROUND(J166*B2,2)</f>
        <v>439436.5</v>
      </c>
      <c r="L166" s="12">
        <v>0</v>
      </c>
      <c r="M166" s="12">
        <v>0</v>
      </c>
      <c r="N166" s="12">
        <v>0</v>
      </c>
      <c r="O166" s="12">
        <v>1251832.7</v>
      </c>
      <c r="P166" s="12">
        <v>0</v>
      </c>
      <c r="Q166" s="48"/>
      <c r="R166" s="49"/>
      <c r="S166" s="50"/>
      <c r="T166" s="50"/>
      <c r="U166" s="50"/>
      <c r="V166" s="50"/>
      <c r="W166" s="50"/>
      <c r="X166" s="50"/>
      <c r="Y166" s="50"/>
      <c r="Z166" s="50"/>
      <c r="AA166" s="50"/>
    </row>
    <row r="167" spans="1:27" s="51" customFormat="1" ht="43.9" customHeight="1" x14ac:dyDescent="0.2">
      <c r="A167" s="69" t="s">
        <v>96</v>
      </c>
      <c r="B167" s="70" t="s">
        <v>114</v>
      </c>
      <c r="C167" s="69" t="s">
        <v>0</v>
      </c>
      <c r="D167" s="12">
        <f t="shared" si="5"/>
        <v>101112.25</v>
      </c>
      <c r="E167" s="12">
        <f t="shared" si="6"/>
        <v>4162427.33</v>
      </c>
      <c r="F167" s="12">
        <v>99911.35</v>
      </c>
      <c r="G167" s="12">
        <f>ROUND(F167*B2,2)</f>
        <v>4112990.6</v>
      </c>
      <c r="H167" s="12">
        <v>0</v>
      </c>
      <c r="I167" s="12">
        <v>0</v>
      </c>
      <c r="J167" s="12">
        <v>1200.9000000000001</v>
      </c>
      <c r="K167" s="12">
        <f>ROUND(J167*B2,2)</f>
        <v>49436.73</v>
      </c>
      <c r="L167" s="12">
        <v>0</v>
      </c>
      <c r="M167" s="12">
        <v>0</v>
      </c>
      <c r="N167" s="12">
        <v>0</v>
      </c>
      <c r="O167" s="12">
        <v>131037.96</v>
      </c>
      <c r="P167" s="12">
        <v>0</v>
      </c>
      <c r="Q167" s="48"/>
      <c r="R167" s="49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:27" s="51" customFormat="1" ht="43.9" customHeight="1" x14ac:dyDescent="0.2">
      <c r="A168" s="69" t="s">
        <v>96</v>
      </c>
      <c r="B168" s="70" t="s">
        <v>115</v>
      </c>
      <c r="C168" s="69" t="s">
        <v>0</v>
      </c>
      <c r="D168" s="12">
        <f t="shared" si="5"/>
        <v>287454.42</v>
      </c>
      <c r="E168" s="12">
        <f t="shared" si="6"/>
        <v>11833463.640000001</v>
      </c>
      <c r="F168" s="12">
        <v>287454.42</v>
      </c>
      <c r="G168" s="12">
        <f>ROUND(F168*B2,2)</f>
        <v>11833463.640000001</v>
      </c>
      <c r="H168" s="12">
        <v>0</v>
      </c>
      <c r="I168" s="12">
        <v>0</v>
      </c>
      <c r="J168" s="12">
        <v>0</v>
      </c>
      <c r="K168" s="12">
        <f>ROUND(J168*B2,2)</f>
        <v>0</v>
      </c>
      <c r="L168" s="12">
        <v>0</v>
      </c>
      <c r="M168" s="12">
        <v>0</v>
      </c>
      <c r="N168" s="12">
        <v>0</v>
      </c>
      <c r="O168" s="12">
        <v>349697.79</v>
      </c>
      <c r="P168" s="12">
        <v>0</v>
      </c>
      <c r="Q168" s="48"/>
      <c r="R168" s="49"/>
      <c r="S168" s="50"/>
      <c r="T168" s="50"/>
      <c r="U168" s="50"/>
      <c r="V168" s="50"/>
      <c r="W168" s="50"/>
      <c r="X168" s="50"/>
      <c r="Y168" s="50"/>
      <c r="Z168" s="50"/>
      <c r="AA168" s="50"/>
    </row>
    <row r="169" spans="1:27" s="51" customFormat="1" ht="43.9" customHeight="1" x14ac:dyDescent="0.2">
      <c r="A169" s="69" t="s">
        <v>96</v>
      </c>
      <c r="B169" s="70" t="s">
        <v>116</v>
      </c>
      <c r="C169" s="69" t="s">
        <v>0</v>
      </c>
      <c r="D169" s="12">
        <f t="shared" si="5"/>
        <v>914667.26</v>
      </c>
      <c r="E169" s="12">
        <f t="shared" si="6"/>
        <v>37653558.299999997</v>
      </c>
      <c r="F169" s="12">
        <v>877965.54</v>
      </c>
      <c r="G169" s="12">
        <f>ROUND(F169*B2,2)</f>
        <v>36142680.609999999</v>
      </c>
      <c r="H169" s="12">
        <v>0</v>
      </c>
      <c r="I169" s="12">
        <v>0</v>
      </c>
      <c r="J169" s="12">
        <v>36701.72</v>
      </c>
      <c r="K169" s="12">
        <f>ROUND(J169*B2,2)</f>
        <v>1510877.69</v>
      </c>
      <c r="L169" s="12">
        <v>0</v>
      </c>
      <c r="M169" s="12">
        <v>0</v>
      </c>
      <c r="N169" s="12">
        <v>0</v>
      </c>
      <c r="O169" s="12">
        <v>4813125.97</v>
      </c>
      <c r="P169" s="12">
        <v>0</v>
      </c>
      <c r="Q169" s="48"/>
      <c r="R169" s="49"/>
      <c r="S169" s="50"/>
      <c r="T169" s="50"/>
      <c r="U169" s="50"/>
      <c r="V169" s="50"/>
      <c r="W169" s="50"/>
      <c r="X169" s="50"/>
      <c r="Y169" s="50"/>
      <c r="Z169" s="50"/>
      <c r="AA169" s="50"/>
    </row>
    <row r="170" spans="1:27" s="51" customFormat="1" ht="45" customHeight="1" x14ac:dyDescent="0.2">
      <c r="A170" s="69" t="s">
        <v>96</v>
      </c>
      <c r="B170" s="70" t="s">
        <v>117</v>
      </c>
      <c r="C170" s="69" t="s">
        <v>0</v>
      </c>
      <c r="D170" s="12">
        <f t="shared" si="5"/>
        <v>182205.58</v>
      </c>
      <c r="E170" s="12">
        <f t="shared" si="6"/>
        <v>7500747.79</v>
      </c>
      <c r="F170" s="12">
        <v>182205.58</v>
      </c>
      <c r="G170" s="12">
        <f>ROUND(F170*B2,2)</f>
        <v>7500747.79</v>
      </c>
      <c r="H170" s="12">
        <v>0</v>
      </c>
      <c r="I170" s="12">
        <v>0</v>
      </c>
      <c r="J170" s="12">
        <v>0</v>
      </c>
      <c r="K170" s="12">
        <f>ROUND(J170*B2,2)</f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48"/>
      <c r="R170" s="49"/>
      <c r="S170" s="52"/>
      <c r="T170" s="50"/>
      <c r="U170" s="50"/>
      <c r="V170" s="50"/>
      <c r="W170" s="50"/>
      <c r="X170" s="50"/>
      <c r="Y170" s="50"/>
      <c r="Z170" s="50"/>
      <c r="AA170" s="50"/>
    </row>
    <row r="171" spans="1:27" s="51" customFormat="1" ht="45" customHeight="1" x14ac:dyDescent="0.2">
      <c r="A171" s="69" t="s">
        <v>96</v>
      </c>
      <c r="B171" s="70" t="s">
        <v>118</v>
      </c>
      <c r="C171" s="69" t="s">
        <v>0</v>
      </c>
      <c r="D171" s="12">
        <f t="shared" si="5"/>
        <v>287598.55</v>
      </c>
      <c r="E171" s="12">
        <f t="shared" si="6"/>
        <v>11839396.949999999</v>
      </c>
      <c r="F171" s="12">
        <v>275486.57</v>
      </c>
      <c r="G171" s="12">
        <f>ROUND(F171*B2,2)</f>
        <v>11340790.34</v>
      </c>
      <c r="H171" s="12">
        <v>0</v>
      </c>
      <c r="I171" s="12">
        <v>0</v>
      </c>
      <c r="J171" s="12">
        <v>12111.98</v>
      </c>
      <c r="K171" s="12">
        <f>ROUND(J171*B2,2)</f>
        <v>498606.61</v>
      </c>
      <c r="L171" s="12">
        <v>0</v>
      </c>
      <c r="M171" s="12">
        <v>0</v>
      </c>
      <c r="N171" s="12">
        <v>0</v>
      </c>
      <c r="O171" s="12">
        <v>1211906.95</v>
      </c>
      <c r="P171" s="12">
        <v>0</v>
      </c>
      <c r="Q171" s="48">
        <f>G172+G343</f>
        <v>98521177786.059998</v>
      </c>
      <c r="R171" s="49"/>
      <c r="S171" s="50"/>
      <c r="T171" s="50"/>
      <c r="U171" s="50"/>
      <c r="V171" s="50"/>
      <c r="W171" s="50"/>
      <c r="X171" s="50"/>
      <c r="Y171" s="50"/>
      <c r="Z171" s="50"/>
      <c r="AA171" s="50"/>
    </row>
    <row r="172" spans="1:27" s="51" customFormat="1" ht="45" customHeight="1" x14ac:dyDescent="0.2">
      <c r="A172" s="89" t="s">
        <v>119</v>
      </c>
      <c r="B172" s="90"/>
      <c r="C172" s="53"/>
      <c r="D172" s="11" t="s">
        <v>120</v>
      </c>
      <c r="E172" s="2">
        <f>SUM(E19:E148)+E149</f>
        <v>76157125007.999985</v>
      </c>
      <c r="F172" s="11" t="s">
        <v>120</v>
      </c>
      <c r="G172" s="2">
        <f>SUM(G19:G148)+G149</f>
        <v>75904462225.729996</v>
      </c>
      <c r="H172" s="11" t="s">
        <v>120</v>
      </c>
      <c r="I172" s="2">
        <f>SUM(I19:I149)</f>
        <v>6695.51</v>
      </c>
      <c r="J172" s="11" t="s">
        <v>120</v>
      </c>
      <c r="K172" s="2">
        <f>SUM(K19:K149)</f>
        <v>252656086.75999999</v>
      </c>
      <c r="L172" s="2">
        <f>SUM(L19:L171)</f>
        <v>402830328.64000005</v>
      </c>
      <c r="M172" s="2">
        <f t="shared" ref="M172" si="8">SUM(M19:M171)</f>
        <v>15126734.560000001</v>
      </c>
      <c r="N172" s="2">
        <f>SUM(N19:N171)</f>
        <v>188975876.14000005</v>
      </c>
      <c r="O172" s="2">
        <f>SUM(O19:O171)</f>
        <v>21976827287.020004</v>
      </c>
      <c r="P172" s="47">
        <v>0</v>
      </c>
      <c r="Q172" s="48">
        <f>K172+K343</f>
        <v>290559198.93000001</v>
      </c>
      <c r="R172" s="52">
        <f>O172+O343</f>
        <v>25444894780.700005</v>
      </c>
      <c r="S172" s="52"/>
      <c r="T172" s="50"/>
      <c r="U172" s="50"/>
      <c r="V172" s="50"/>
      <c r="W172" s="50"/>
      <c r="X172" s="50"/>
      <c r="Y172" s="54"/>
      <c r="Z172" s="50"/>
      <c r="AA172" s="50"/>
    </row>
    <row r="173" spans="1:27" s="30" customFormat="1" ht="43.9" customHeight="1" x14ac:dyDescent="0.2">
      <c r="A173" s="87" t="s">
        <v>121</v>
      </c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23"/>
      <c r="R173" s="24"/>
      <c r="S173" s="25"/>
      <c r="T173" s="25"/>
      <c r="U173" s="25"/>
      <c r="V173" s="25"/>
      <c r="W173" s="25"/>
      <c r="X173" s="25"/>
      <c r="Y173" s="26"/>
      <c r="Z173" s="25"/>
      <c r="AA173" s="25"/>
    </row>
    <row r="174" spans="1:27" s="30" customFormat="1" ht="60.75" customHeight="1" x14ac:dyDescent="0.2">
      <c r="A174" s="78">
        <v>80</v>
      </c>
      <c r="B174" s="70" t="s">
        <v>122</v>
      </c>
      <c r="C174" s="69" t="s">
        <v>0</v>
      </c>
      <c r="D174" s="19">
        <f>F174+H174+E174</f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18196337.82</v>
      </c>
      <c r="P174" s="19">
        <v>0</v>
      </c>
      <c r="Q174" s="23"/>
      <c r="R174" s="24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s="30" customFormat="1" ht="42.6" customHeight="1" x14ac:dyDescent="0.2">
      <c r="A175" s="78"/>
      <c r="B175" s="70" t="s">
        <v>123</v>
      </c>
      <c r="C175" s="69" t="s">
        <v>0</v>
      </c>
      <c r="D175" s="19">
        <f>F175+H175+E175</f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f>ROUND(Q175*B2,2)</f>
        <v>543691024.36000001</v>
      </c>
      <c r="P175" s="19">
        <v>0</v>
      </c>
      <c r="Q175" s="23">
        <v>13207154.970000001</v>
      </c>
      <c r="R175" s="24"/>
      <c r="S175" s="55"/>
      <c r="T175" s="25"/>
      <c r="U175" s="25"/>
      <c r="V175" s="25"/>
      <c r="W175" s="25"/>
      <c r="X175" s="25"/>
      <c r="Y175" s="25"/>
      <c r="Z175" s="25"/>
      <c r="AA175" s="25"/>
    </row>
    <row r="176" spans="1:27" s="30" customFormat="1" ht="42.6" customHeight="1" x14ac:dyDescent="0.2">
      <c r="A176" s="78">
        <v>81</v>
      </c>
      <c r="B176" s="70" t="s">
        <v>319</v>
      </c>
      <c r="C176" s="69" t="s">
        <v>0</v>
      </c>
      <c r="D176" s="19">
        <f>F176+H176+J176</f>
        <v>985220.27</v>
      </c>
      <c r="E176" s="19">
        <f>G176+I176+K176</f>
        <v>40557971.719999999</v>
      </c>
      <c r="F176" s="19">
        <v>488848.38</v>
      </c>
      <c r="G176" s="19">
        <f>ROUND(F176*B2,2)</f>
        <v>20124127.949999999</v>
      </c>
      <c r="H176" s="19">
        <v>496371.89</v>
      </c>
      <c r="I176" s="19">
        <f>ROUND(H176*B2,2)</f>
        <v>20433843.77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f>ROUND(Q176*B2,2)</f>
        <v>18710663.550000001</v>
      </c>
      <c r="P176" s="19">
        <v>0</v>
      </c>
      <c r="Q176" s="23">
        <v>454512.99</v>
      </c>
      <c r="R176" s="56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s="30" customFormat="1" ht="42.6" customHeight="1" x14ac:dyDescent="0.2">
      <c r="A177" s="78"/>
      <c r="B177" s="70" t="s">
        <v>320</v>
      </c>
      <c r="C177" s="69" t="s">
        <v>0</v>
      </c>
      <c r="D177" s="19">
        <f>F177+H177+J177</f>
        <v>1479499.47</v>
      </c>
      <c r="E177" s="19">
        <f t="shared" ref="E177:E240" si="9">G177+I177+K177</f>
        <v>60905666.990000002</v>
      </c>
      <c r="F177" s="19">
        <v>1413293.66</v>
      </c>
      <c r="G177" s="19">
        <f>ROUND(F177*B2,2)</f>
        <v>58180212.130000003</v>
      </c>
      <c r="H177" s="19">
        <v>66205.81</v>
      </c>
      <c r="I177" s="19">
        <f>ROUND(H177*B2,2)</f>
        <v>2725454.86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f>ROUND(Q177*B2,2)</f>
        <v>22031006.23</v>
      </c>
      <c r="P177" s="19">
        <v>0</v>
      </c>
      <c r="Q177" s="23">
        <v>535169.61</v>
      </c>
      <c r="R177" s="56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s="30" customFormat="1" ht="42.6" customHeight="1" x14ac:dyDescent="0.2">
      <c r="A178" s="69">
        <v>82</v>
      </c>
      <c r="B178" s="70" t="s">
        <v>321</v>
      </c>
      <c r="C178" s="69" t="s">
        <v>0</v>
      </c>
      <c r="D178" s="19">
        <f>F178+H178+J178</f>
        <v>17340.28</v>
      </c>
      <c r="E178" s="19">
        <f t="shared" si="9"/>
        <v>713836.9</v>
      </c>
      <c r="F178" s="19">
        <v>0</v>
      </c>
      <c r="G178" s="19">
        <v>0</v>
      </c>
      <c r="H178" s="19">
        <v>17340.28</v>
      </c>
      <c r="I178" s="19">
        <f>ROUND(H178*B2,2)</f>
        <v>713836.9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f>ROUND(Q178*B2,2)</f>
        <v>312915.27</v>
      </c>
      <c r="P178" s="19">
        <v>0</v>
      </c>
      <c r="Q178" s="23">
        <v>7601.23</v>
      </c>
      <c r="R178" s="56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s="30" customFormat="1" ht="42.6" customHeight="1" x14ac:dyDescent="0.2">
      <c r="A179" s="78">
        <v>83</v>
      </c>
      <c r="B179" s="70" t="s">
        <v>322</v>
      </c>
      <c r="C179" s="69" t="s">
        <v>0</v>
      </c>
      <c r="D179" s="19">
        <f t="shared" ref="D179:D184" si="10">F179+H179+J179</f>
        <v>0</v>
      </c>
      <c r="E179" s="19">
        <f t="shared" si="9"/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1433574.3</v>
      </c>
      <c r="O179" s="19">
        <v>0</v>
      </c>
      <c r="P179" s="19">
        <v>0</v>
      </c>
      <c r="Q179" s="23"/>
      <c r="R179" s="24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s="30" customFormat="1" ht="42.6" customHeight="1" x14ac:dyDescent="0.2">
      <c r="A180" s="78"/>
      <c r="B180" s="70" t="s">
        <v>124</v>
      </c>
      <c r="C180" s="69" t="s">
        <v>0</v>
      </c>
      <c r="D180" s="19">
        <f t="shared" si="10"/>
        <v>0</v>
      </c>
      <c r="E180" s="19">
        <f t="shared" si="9"/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f>1365837.2+1455078.1</f>
        <v>2820915.3</v>
      </c>
      <c r="O180" s="19">
        <v>0</v>
      </c>
      <c r="P180" s="19">
        <v>0</v>
      </c>
      <c r="Q180" s="23"/>
      <c r="R180" s="24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s="30" customFormat="1" ht="42.6" customHeight="1" x14ac:dyDescent="0.2">
      <c r="A181" s="78"/>
      <c r="B181" s="70" t="s">
        <v>125</v>
      </c>
      <c r="C181" s="69" t="s">
        <v>0</v>
      </c>
      <c r="D181" s="19">
        <f t="shared" si="10"/>
        <v>0</v>
      </c>
      <c r="E181" s="19">
        <f t="shared" si="9"/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f>651626.31+1039902.59</f>
        <v>1691528.9</v>
      </c>
      <c r="O181" s="19">
        <v>0</v>
      </c>
      <c r="P181" s="19">
        <v>0</v>
      </c>
      <c r="Q181" s="23"/>
      <c r="R181" s="24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s="30" customFormat="1" ht="42.6" customHeight="1" x14ac:dyDescent="0.2">
      <c r="A182" s="78"/>
      <c r="B182" s="70" t="s">
        <v>305</v>
      </c>
      <c r="C182" s="69" t="s">
        <v>1</v>
      </c>
      <c r="D182" s="19">
        <f t="shared" si="10"/>
        <v>0</v>
      </c>
      <c r="E182" s="19">
        <f t="shared" si="9"/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206792.24</v>
      </c>
      <c r="N182" s="19">
        <v>0</v>
      </c>
      <c r="O182" s="19">
        <v>0</v>
      </c>
      <c r="P182" s="19">
        <v>0</v>
      </c>
      <c r="Q182" s="23"/>
      <c r="R182" s="24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1:27" s="30" customFormat="1" ht="42.6" customHeight="1" x14ac:dyDescent="0.2">
      <c r="A183" s="78"/>
      <c r="B183" s="70" t="s">
        <v>274</v>
      </c>
      <c r="C183" s="69" t="s">
        <v>1</v>
      </c>
      <c r="D183" s="19">
        <f t="shared" si="10"/>
        <v>0</v>
      </c>
      <c r="E183" s="19">
        <f t="shared" si="9"/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190940400</v>
      </c>
      <c r="M183" s="19">
        <f>183338.16+854000.2</f>
        <v>1037338.36</v>
      </c>
      <c r="N183" s="19">
        <v>0</v>
      </c>
      <c r="O183" s="19">
        <v>0</v>
      </c>
      <c r="P183" s="19">
        <v>0</v>
      </c>
      <c r="Q183" s="23">
        <f>L183/42.4312</f>
        <v>4500000</v>
      </c>
      <c r="R183" s="43" t="s">
        <v>306</v>
      </c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s="30" customFormat="1" ht="42.6" customHeight="1" x14ac:dyDescent="0.2">
      <c r="A184" s="78"/>
      <c r="B184" s="70" t="s">
        <v>275</v>
      </c>
      <c r="C184" s="69" t="s">
        <v>1</v>
      </c>
      <c r="D184" s="19">
        <f t="shared" si="10"/>
        <v>0</v>
      </c>
      <c r="E184" s="19">
        <f t="shared" si="9"/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90923999.879999995</v>
      </c>
      <c r="M184" s="19">
        <v>432324.05</v>
      </c>
      <c r="N184" s="19">
        <v>0</v>
      </c>
      <c r="O184" s="19">
        <v>0</v>
      </c>
      <c r="P184" s="19">
        <v>0</v>
      </c>
      <c r="Q184" s="23">
        <f>L184/42.4312</f>
        <v>2142857.1400290355</v>
      </c>
      <c r="R184" s="43" t="s">
        <v>306</v>
      </c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s="30" customFormat="1" ht="42.6" customHeight="1" x14ac:dyDescent="0.2">
      <c r="A185" s="69">
        <v>84</v>
      </c>
      <c r="B185" s="7" t="s">
        <v>126</v>
      </c>
      <c r="C185" s="69" t="s">
        <v>1</v>
      </c>
      <c r="D185" s="19">
        <f t="shared" ref="D185:D191" si="11">F185+H185+J185</f>
        <v>15000042</v>
      </c>
      <c r="E185" s="19">
        <f t="shared" si="9"/>
        <v>689313430.07000005</v>
      </c>
      <c r="F185" s="19">
        <v>15000042</v>
      </c>
      <c r="G185" s="19">
        <f>ROUND(F185*B3,2)</f>
        <v>689313430.07000005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23"/>
      <c r="R185" s="24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s="30" customFormat="1" ht="42.6" customHeight="1" x14ac:dyDescent="0.2">
      <c r="A186" s="78">
        <v>85</v>
      </c>
      <c r="B186" s="70" t="s">
        <v>323</v>
      </c>
      <c r="C186" s="69" t="s">
        <v>0</v>
      </c>
      <c r="D186" s="19">
        <f t="shared" si="11"/>
        <v>0</v>
      </c>
      <c r="E186" s="19">
        <f t="shared" si="9"/>
        <v>0</v>
      </c>
      <c r="F186" s="19">
        <v>0</v>
      </c>
      <c r="G186" s="19">
        <f>ROUND(F186*B2,2)</f>
        <v>0</v>
      </c>
      <c r="H186" s="19">
        <v>0</v>
      </c>
      <c r="I186" s="19">
        <f>ROUND(H186*B2,2)</f>
        <v>0</v>
      </c>
      <c r="J186" s="19">
        <v>0</v>
      </c>
      <c r="K186" s="19">
        <f>ROUND(J186*B2,2)</f>
        <v>0</v>
      </c>
      <c r="L186" s="12">
        <f>34258673.06+34593208.26</f>
        <v>68851881.319999993</v>
      </c>
      <c r="M186" s="19">
        <f>31777867.46+5320794.92</f>
        <v>37098662.380000003</v>
      </c>
      <c r="N186" s="19">
        <v>59914.94</v>
      </c>
      <c r="O186" s="19">
        <v>3590867.07</v>
      </c>
      <c r="P186" s="19">
        <v>0</v>
      </c>
      <c r="Q186" s="23"/>
      <c r="R186" s="24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s="30" customFormat="1" ht="42.6" customHeight="1" x14ac:dyDescent="0.2">
      <c r="A187" s="78"/>
      <c r="B187" s="70" t="s">
        <v>324</v>
      </c>
      <c r="C187" s="69" t="s">
        <v>0</v>
      </c>
      <c r="D187" s="19">
        <f t="shared" si="11"/>
        <v>0</v>
      </c>
      <c r="E187" s="19">
        <f t="shared" si="9"/>
        <v>0</v>
      </c>
      <c r="F187" s="19">
        <v>0</v>
      </c>
      <c r="G187" s="19">
        <v>0</v>
      </c>
      <c r="H187" s="19">
        <v>0</v>
      </c>
      <c r="I187" s="19">
        <f>ROUND(H187*B2,2)</f>
        <v>0</v>
      </c>
      <c r="J187" s="19">
        <v>0</v>
      </c>
      <c r="K187" s="19">
        <f>ROUND(J187*B2,2)</f>
        <v>0</v>
      </c>
      <c r="L187" s="19">
        <f>4780297.99</f>
        <v>4780297.99</v>
      </c>
      <c r="M187" s="19">
        <v>729511.21</v>
      </c>
      <c r="N187" s="19">
        <v>9726.83</v>
      </c>
      <c r="O187" s="19">
        <v>14237.67</v>
      </c>
      <c r="P187" s="19">
        <v>0</v>
      </c>
      <c r="Q187" s="23"/>
      <c r="R187" s="24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s="30" customFormat="1" ht="42.6" customHeight="1" x14ac:dyDescent="0.2">
      <c r="A188" s="78">
        <v>86</v>
      </c>
      <c r="B188" s="70" t="s">
        <v>325</v>
      </c>
      <c r="C188" s="69" t="s">
        <v>0</v>
      </c>
      <c r="D188" s="19">
        <f t="shared" si="11"/>
        <v>0</v>
      </c>
      <c r="E188" s="19">
        <f t="shared" si="9"/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140071.24</v>
      </c>
      <c r="M188" s="19">
        <v>71941.64</v>
      </c>
      <c r="N188" s="19">
        <v>113.59</v>
      </c>
      <c r="O188" s="19">
        <v>0</v>
      </c>
      <c r="P188" s="19">
        <v>0</v>
      </c>
      <c r="Q188" s="23"/>
      <c r="R188" s="24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1:27" s="30" customFormat="1" ht="42.6" customHeight="1" x14ac:dyDescent="0.2">
      <c r="A189" s="78"/>
      <c r="B189" s="70" t="s">
        <v>326</v>
      </c>
      <c r="C189" s="69" t="s">
        <v>0</v>
      </c>
      <c r="D189" s="19">
        <f t="shared" si="11"/>
        <v>0</v>
      </c>
      <c r="E189" s="19">
        <f t="shared" si="9"/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f>ROUND(J189*B2,2)</f>
        <v>0</v>
      </c>
      <c r="L189" s="19">
        <v>60636.9</v>
      </c>
      <c r="M189" s="19">
        <v>4623.7700000000004</v>
      </c>
      <c r="N189" s="19">
        <v>61.85</v>
      </c>
      <c r="O189" s="19">
        <v>0</v>
      </c>
      <c r="P189" s="19">
        <v>0</v>
      </c>
      <c r="Q189" s="23"/>
      <c r="R189" s="24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1:27" s="30" customFormat="1" ht="42.6" customHeight="1" x14ac:dyDescent="0.2">
      <c r="A190" s="78">
        <v>87</v>
      </c>
      <c r="B190" s="70" t="s">
        <v>327</v>
      </c>
      <c r="C190" s="69" t="s">
        <v>0</v>
      </c>
      <c r="D190" s="19">
        <f t="shared" si="11"/>
        <v>0</v>
      </c>
      <c r="E190" s="19">
        <f t="shared" si="9"/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2">
        <v>922408.52</v>
      </c>
      <c r="M190" s="19">
        <v>503356.2</v>
      </c>
      <c r="N190" s="19">
        <v>808.49</v>
      </c>
      <c r="O190" s="19">
        <v>0</v>
      </c>
      <c r="P190" s="19">
        <v>0</v>
      </c>
      <c r="Q190" s="23"/>
      <c r="R190" s="24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1:27" s="30" customFormat="1" ht="42.6" customHeight="1" x14ac:dyDescent="0.2">
      <c r="A191" s="78"/>
      <c r="B191" s="70" t="s">
        <v>328</v>
      </c>
      <c r="C191" s="69" t="s">
        <v>0</v>
      </c>
      <c r="D191" s="19">
        <f t="shared" si="11"/>
        <v>237750</v>
      </c>
      <c r="E191" s="19">
        <f t="shared" si="9"/>
        <v>9787311.5999999996</v>
      </c>
      <c r="F191" s="19">
        <v>237750</v>
      </c>
      <c r="G191" s="19">
        <f>ROUND(F191*B2,2)</f>
        <v>9787311.5999999996</v>
      </c>
      <c r="H191" s="19">
        <v>0</v>
      </c>
      <c r="I191" s="19">
        <v>0</v>
      </c>
      <c r="J191" s="19">
        <v>0</v>
      </c>
      <c r="K191" s="19">
        <v>0</v>
      </c>
      <c r="L191" s="19">
        <v>44467.06</v>
      </c>
      <c r="M191" s="19">
        <v>3390.41</v>
      </c>
      <c r="N191" s="19">
        <v>45.28</v>
      </c>
      <c r="O191" s="19">
        <v>0</v>
      </c>
      <c r="P191" s="19">
        <v>0</v>
      </c>
      <c r="Q191" s="23"/>
      <c r="R191" s="24"/>
      <c r="S191" s="25"/>
      <c r="T191" s="25"/>
      <c r="U191" s="25"/>
      <c r="V191" s="25"/>
      <c r="W191" s="25"/>
      <c r="X191" s="25"/>
      <c r="Y191" s="25"/>
      <c r="Z191" s="25"/>
      <c r="AA191" s="25"/>
    </row>
    <row r="192" spans="1:27" s="30" customFormat="1" ht="42.6" customHeight="1" x14ac:dyDescent="0.2">
      <c r="A192" s="78">
        <v>88</v>
      </c>
      <c r="B192" s="70" t="s">
        <v>127</v>
      </c>
      <c r="C192" s="69" t="s">
        <v>0</v>
      </c>
      <c r="D192" s="19">
        <f t="shared" ref="D192:D196" si="12">F192+H192+J192</f>
        <v>0</v>
      </c>
      <c r="E192" s="19">
        <f t="shared" si="9"/>
        <v>0</v>
      </c>
      <c r="F192" s="19">
        <v>0</v>
      </c>
      <c r="G192" s="19">
        <v>0</v>
      </c>
      <c r="H192" s="19">
        <v>0</v>
      </c>
      <c r="I192" s="19">
        <f>ROUND(H192*B2,2)</f>
        <v>0</v>
      </c>
      <c r="J192" s="19">
        <v>0</v>
      </c>
      <c r="K192" s="19">
        <f>ROUND(J192*B2,2)</f>
        <v>0</v>
      </c>
      <c r="L192" s="19">
        <v>57624092.32</v>
      </c>
      <c r="M192" s="19">
        <v>33907062.82</v>
      </c>
      <c r="N192" s="19">
        <v>86022.67</v>
      </c>
      <c r="O192" s="19">
        <v>0</v>
      </c>
      <c r="P192" s="19">
        <v>0</v>
      </c>
      <c r="Q192" s="23"/>
      <c r="R192" s="24"/>
      <c r="S192" s="25"/>
      <c r="T192" s="25"/>
      <c r="U192" s="25"/>
      <c r="V192" s="25"/>
      <c r="W192" s="25"/>
      <c r="X192" s="25"/>
      <c r="Y192" s="25"/>
      <c r="Z192" s="25"/>
      <c r="AA192" s="25"/>
    </row>
    <row r="193" spans="1:27" s="30" customFormat="1" ht="42.6" customHeight="1" x14ac:dyDescent="0.2">
      <c r="A193" s="78"/>
      <c r="B193" s="70" t="s">
        <v>128</v>
      </c>
      <c r="C193" s="69" t="s">
        <v>0</v>
      </c>
      <c r="D193" s="19">
        <f t="shared" si="12"/>
        <v>0</v>
      </c>
      <c r="E193" s="19">
        <f t="shared" si="9"/>
        <v>0</v>
      </c>
      <c r="F193" s="19">
        <v>0</v>
      </c>
      <c r="G193" s="19">
        <f>ROUND(F193*B2,2)</f>
        <v>0</v>
      </c>
      <c r="H193" s="19">
        <v>0</v>
      </c>
      <c r="I193" s="19">
        <f>ROUND(H193*B2,2)</f>
        <v>0</v>
      </c>
      <c r="J193" s="19">
        <v>0</v>
      </c>
      <c r="K193" s="19">
        <f>ROUND(J193*B2,2)</f>
        <v>0</v>
      </c>
      <c r="L193" s="19">
        <f>25494520.82+15000</f>
        <v>25509520.82</v>
      </c>
      <c r="M193" s="19">
        <v>1988195.83</v>
      </c>
      <c r="N193" s="19">
        <v>26518.53</v>
      </c>
      <c r="O193" s="19">
        <v>0</v>
      </c>
      <c r="P193" s="19">
        <v>0</v>
      </c>
      <c r="Q193" s="23"/>
      <c r="R193" s="24"/>
      <c r="S193" s="25"/>
      <c r="T193" s="25"/>
      <c r="U193" s="25"/>
      <c r="V193" s="25"/>
      <c r="W193" s="25"/>
      <c r="X193" s="25"/>
      <c r="Y193" s="25"/>
      <c r="Z193" s="25"/>
      <c r="AA193" s="25"/>
    </row>
    <row r="194" spans="1:27" s="30" customFormat="1" ht="42.6" customHeight="1" x14ac:dyDescent="0.2">
      <c r="A194" s="78">
        <v>89</v>
      </c>
      <c r="B194" s="70" t="s">
        <v>129</v>
      </c>
      <c r="C194" s="69" t="s">
        <v>0</v>
      </c>
      <c r="D194" s="19">
        <f t="shared" si="12"/>
        <v>5146177.7000000011</v>
      </c>
      <c r="E194" s="19">
        <f t="shared" si="9"/>
        <v>211849609.67000002</v>
      </c>
      <c r="F194" s="19">
        <v>2999405.58</v>
      </c>
      <c r="G194" s="19">
        <f>ROUND(F194*B2,2)</f>
        <v>123474729.87</v>
      </c>
      <c r="H194" s="19">
        <v>2141887.9700000002</v>
      </c>
      <c r="I194" s="19">
        <f>ROUND(H194*B2,2)</f>
        <v>88173816.930000007</v>
      </c>
      <c r="J194" s="19">
        <v>4884.1499999999996</v>
      </c>
      <c r="K194" s="19">
        <f>ROUND(J194*B2,2)</f>
        <v>201062.87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23"/>
      <c r="R194" s="24"/>
      <c r="S194" s="25"/>
      <c r="T194" s="25"/>
      <c r="U194" s="25"/>
      <c r="V194" s="25"/>
      <c r="W194" s="25"/>
      <c r="X194" s="25"/>
      <c r="Y194" s="25"/>
      <c r="Z194" s="25"/>
      <c r="AA194" s="25"/>
    </row>
    <row r="195" spans="1:27" s="30" customFormat="1" ht="42.6" customHeight="1" x14ac:dyDescent="0.2">
      <c r="A195" s="78"/>
      <c r="B195" s="70" t="s">
        <v>130</v>
      </c>
      <c r="C195" s="69" t="s">
        <v>0</v>
      </c>
      <c r="D195" s="19">
        <f t="shared" si="12"/>
        <v>648491.09</v>
      </c>
      <c r="E195" s="19">
        <f t="shared" si="9"/>
        <v>26696043.620000001</v>
      </c>
      <c r="F195" s="19">
        <v>544679.54</v>
      </c>
      <c r="G195" s="19">
        <f>ROUND(F195*B2,2)</f>
        <v>22422495.82</v>
      </c>
      <c r="H195" s="19">
        <v>102445.59</v>
      </c>
      <c r="I195" s="19">
        <f>ROUND(H195*B2,2)</f>
        <v>4217316.1399999997</v>
      </c>
      <c r="J195" s="19">
        <v>1365.96</v>
      </c>
      <c r="K195" s="19">
        <f>ROUND(J195*B2,2)</f>
        <v>56231.66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23"/>
      <c r="R195" s="24"/>
      <c r="S195" s="25"/>
      <c r="T195" s="25"/>
      <c r="U195" s="25"/>
      <c r="V195" s="25"/>
      <c r="W195" s="25"/>
      <c r="X195" s="25"/>
      <c r="Y195" s="25"/>
      <c r="Z195" s="25"/>
      <c r="AA195" s="25"/>
    </row>
    <row r="196" spans="1:27" s="30" customFormat="1" ht="42.6" customHeight="1" x14ac:dyDescent="0.2">
      <c r="A196" s="78">
        <v>90</v>
      </c>
      <c r="B196" s="70" t="s">
        <v>131</v>
      </c>
      <c r="C196" s="69" t="s">
        <v>0</v>
      </c>
      <c r="D196" s="19">
        <f t="shared" si="12"/>
        <v>1860000</v>
      </c>
      <c r="E196" s="19">
        <f t="shared" si="9"/>
        <v>76569504</v>
      </c>
      <c r="F196" s="19">
        <v>880000</v>
      </c>
      <c r="G196" s="19">
        <f>ROUND(F196*B2,2)</f>
        <v>36226432</v>
      </c>
      <c r="H196" s="19">
        <v>980000</v>
      </c>
      <c r="I196" s="19">
        <f>ROUND(H196*B2,2)</f>
        <v>40343072</v>
      </c>
      <c r="J196" s="19">
        <v>0</v>
      </c>
      <c r="K196" s="19">
        <v>0</v>
      </c>
      <c r="L196" s="19">
        <f>23338444.53+1641164+1647604+1648340</f>
        <v>28275552.530000001</v>
      </c>
      <c r="M196" s="19">
        <f>2466524.71+820582+411901+1401946.45</f>
        <v>5100954.16</v>
      </c>
      <c r="N196" s="19">
        <v>38161.69</v>
      </c>
      <c r="O196" s="19">
        <v>0</v>
      </c>
      <c r="P196" s="19">
        <v>0</v>
      </c>
      <c r="Q196" s="23"/>
      <c r="R196" s="24"/>
      <c r="S196" s="25"/>
      <c r="T196" s="25"/>
      <c r="U196" s="25"/>
      <c r="V196" s="25"/>
      <c r="W196" s="25"/>
      <c r="X196" s="25"/>
      <c r="Y196" s="25"/>
      <c r="Z196" s="25"/>
      <c r="AA196" s="25"/>
    </row>
    <row r="197" spans="1:27" s="30" customFormat="1" ht="42.6" customHeight="1" x14ac:dyDescent="0.2">
      <c r="A197" s="78"/>
      <c r="B197" s="70" t="s">
        <v>132</v>
      </c>
      <c r="C197" s="69" t="s">
        <v>0</v>
      </c>
      <c r="D197" s="19">
        <f>F197+H197+J197</f>
        <v>100308.05</v>
      </c>
      <c r="E197" s="19">
        <f t="shared" si="9"/>
        <v>4129321.31</v>
      </c>
      <c r="F197" s="19">
        <v>100308.05</v>
      </c>
      <c r="G197" s="19">
        <f>ROUND(F197*B2,2)</f>
        <v>4129321.31</v>
      </c>
      <c r="H197" s="19">
        <v>0</v>
      </c>
      <c r="I197" s="19">
        <v>0</v>
      </c>
      <c r="J197" s="19">
        <v>0</v>
      </c>
      <c r="K197" s="19">
        <v>0</v>
      </c>
      <c r="L197" s="19">
        <f>2471671.61+1230873+823802+2060425</f>
        <v>6586771.6099999994</v>
      </c>
      <c r="M197" s="19">
        <v>786359.38</v>
      </c>
      <c r="N197" s="19">
        <v>10484.6</v>
      </c>
      <c r="O197" s="19">
        <v>0</v>
      </c>
      <c r="P197" s="19">
        <v>0</v>
      </c>
      <c r="Q197" s="23"/>
      <c r="R197" s="24"/>
      <c r="S197" s="25"/>
      <c r="T197" s="25"/>
      <c r="U197" s="25"/>
      <c r="V197" s="25"/>
      <c r="W197" s="25"/>
      <c r="X197" s="25"/>
      <c r="Y197" s="25"/>
      <c r="Z197" s="25"/>
      <c r="AA197" s="25"/>
    </row>
    <row r="198" spans="1:27" s="30" customFormat="1" ht="42.6" customHeight="1" x14ac:dyDescent="0.2">
      <c r="A198" s="78">
        <v>91</v>
      </c>
      <c r="B198" s="70" t="s">
        <v>133</v>
      </c>
      <c r="C198" s="69" t="s">
        <v>0</v>
      </c>
      <c r="D198" s="19">
        <f>F198+H198+J198</f>
        <v>3717520.08</v>
      </c>
      <c r="E198" s="19">
        <f t="shared" si="9"/>
        <v>153036918.61000001</v>
      </c>
      <c r="F198" s="19">
        <v>2110342.5</v>
      </c>
      <c r="G198" s="19">
        <f>ROUND(F198*B2,2)</f>
        <v>86875203.489999995</v>
      </c>
      <c r="H198" s="19">
        <v>1604932.66</v>
      </c>
      <c r="I198" s="19">
        <f>ROUND(H198*B2,2)</f>
        <v>66069299.850000001</v>
      </c>
      <c r="J198" s="19">
        <v>2244.92</v>
      </c>
      <c r="K198" s="19">
        <f>ROUND(J198*B2,2)</f>
        <v>92415.27</v>
      </c>
      <c r="L198" s="19">
        <f>32676519.45+9048506.68+8657904.84+8247110.28</f>
        <v>58630041.25</v>
      </c>
      <c r="M198" s="19">
        <v>0</v>
      </c>
      <c r="N198" s="19">
        <v>51309.4</v>
      </c>
      <c r="O198" s="19">
        <v>158671.48000000001</v>
      </c>
      <c r="P198" s="19">
        <v>141358.71</v>
      </c>
      <c r="Q198" s="23"/>
      <c r="R198" s="24"/>
      <c r="S198" s="25"/>
      <c r="T198" s="25"/>
      <c r="U198" s="25"/>
      <c r="V198" s="25"/>
      <c r="W198" s="25"/>
      <c r="X198" s="25"/>
      <c r="Y198" s="25"/>
      <c r="Z198" s="25"/>
      <c r="AA198" s="25"/>
    </row>
    <row r="199" spans="1:27" s="30" customFormat="1" ht="42.6" customHeight="1" x14ac:dyDescent="0.2">
      <c r="A199" s="78"/>
      <c r="B199" s="70" t="s">
        <v>134</v>
      </c>
      <c r="C199" s="69" t="s">
        <v>0</v>
      </c>
      <c r="D199" s="19">
        <f>F199+H199+J199</f>
        <v>419729.34</v>
      </c>
      <c r="E199" s="19">
        <f t="shared" si="9"/>
        <v>17278745.899999999</v>
      </c>
      <c r="F199" s="19">
        <v>406950</v>
      </c>
      <c r="G199" s="19">
        <f>ROUND(F199*B2,2)</f>
        <v>16752666.48</v>
      </c>
      <c r="H199" s="19">
        <v>12611.19</v>
      </c>
      <c r="I199" s="19">
        <f>ROUND(H199*B2,2)</f>
        <v>519157.29</v>
      </c>
      <c r="J199" s="19">
        <v>168.15</v>
      </c>
      <c r="K199" s="19">
        <f>ROUND(J199*B2,2)</f>
        <v>6922.13</v>
      </c>
      <c r="L199" s="19">
        <v>0</v>
      </c>
      <c r="M199" s="19">
        <v>0</v>
      </c>
      <c r="N199" s="19">
        <v>0</v>
      </c>
      <c r="O199" s="12">
        <v>0</v>
      </c>
      <c r="P199" s="19">
        <v>0</v>
      </c>
      <c r="Q199" s="23"/>
      <c r="R199" s="24"/>
      <c r="S199" s="25"/>
      <c r="T199" s="25"/>
      <c r="U199" s="25"/>
      <c r="V199" s="25"/>
      <c r="W199" s="25"/>
      <c r="X199" s="25"/>
      <c r="Y199" s="25"/>
      <c r="Z199" s="25"/>
      <c r="AA199" s="25"/>
    </row>
    <row r="200" spans="1:27" s="30" customFormat="1" ht="42.6" customHeight="1" x14ac:dyDescent="0.2">
      <c r="A200" s="78">
        <v>92</v>
      </c>
      <c r="B200" s="70" t="s">
        <v>135</v>
      </c>
      <c r="C200" s="69" t="s">
        <v>0</v>
      </c>
      <c r="D200" s="19">
        <f>F200+H200+J200</f>
        <v>2287691.46</v>
      </c>
      <c r="E200" s="19">
        <f t="shared" si="9"/>
        <v>94176021.719999999</v>
      </c>
      <c r="F200" s="19">
        <v>1299992.0900000001</v>
      </c>
      <c r="G200" s="19">
        <f>ROUND(F200*B2,2)</f>
        <v>53515994.369999997</v>
      </c>
      <c r="H200" s="19">
        <v>986870.36</v>
      </c>
      <c r="I200" s="19">
        <f>ROUND(H200*B2,2)</f>
        <v>40625899.990000002</v>
      </c>
      <c r="J200" s="19">
        <v>829.01</v>
      </c>
      <c r="K200" s="19">
        <f>ROUND(J200*B2,2)</f>
        <v>34127.360000000001</v>
      </c>
      <c r="L200" s="19">
        <v>18129364.989999998</v>
      </c>
      <c r="M200" s="19">
        <v>0</v>
      </c>
      <c r="N200" s="19">
        <v>0</v>
      </c>
      <c r="O200" s="12">
        <v>3507211.8</v>
      </c>
      <c r="P200" s="19">
        <v>0</v>
      </c>
      <c r="Q200" s="23"/>
      <c r="R200" s="24"/>
      <c r="S200" s="25"/>
      <c r="T200" s="25"/>
      <c r="U200" s="25"/>
      <c r="V200" s="25"/>
      <c r="W200" s="25"/>
      <c r="X200" s="25"/>
      <c r="Y200" s="25"/>
      <c r="Z200" s="25"/>
      <c r="AA200" s="25"/>
    </row>
    <row r="201" spans="1:27" s="30" customFormat="1" ht="42.6" customHeight="1" x14ac:dyDescent="0.2">
      <c r="A201" s="78"/>
      <c r="B201" s="70" t="s">
        <v>136</v>
      </c>
      <c r="C201" s="69" t="s">
        <v>0</v>
      </c>
      <c r="D201" s="19">
        <f>F201+H201+J201</f>
        <v>306012.59999999998</v>
      </c>
      <c r="E201" s="19">
        <f t="shared" si="9"/>
        <v>12597437.100000001</v>
      </c>
      <c r="F201" s="19">
        <v>286144.75</v>
      </c>
      <c r="G201" s="19">
        <f>ROUND(F201*B2,2)</f>
        <v>11779549.24</v>
      </c>
      <c r="H201" s="19">
        <v>19606.43</v>
      </c>
      <c r="I201" s="19">
        <f>ROUND(H201*B2,2)</f>
        <v>807126.14</v>
      </c>
      <c r="J201" s="19">
        <v>261.42</v>
      </c>
      <c r="K201" s="19">
        <f>ROUND(J201*B2,2)</f>
        <v>10761.72</v>
      </c>
      <c r="L201" s="19">
        <v>0</v>
      </c>
      <c r="M201" s="19">
        <v>0</v>
      </c>
      <c r="N201" s="19">
        <v>0</v>
      </c>
      <c r="O201" s="12">
        <v>0</v>
      </c>
      <c r="P201" s="19">
        <v>0</v>
      </c>
      <c r="Q201" s="23"/>
      <c r="R201" s="24"/>
      <c r="S201" s="25"/>
      <c r="T201" s="25"/>
      <c r="U201" s="25"/>
      <c r="V201" s="25"/>
      <c r="W201" s="25"/>
      <c r="X201" s="25"/>
      <c r="Y201" s="25"/>
      <c r="Z201" s="25"/>
      <c r="AA201" s="25"/>
    </row>
    <row r="202" spans="1:27" s="30" customFormat="1" ht="42.6" customHeight="1" x14ac:dyDescent="0.2">
      <c r="A202" s="78"/>
      <c r="B202" s="70" t="s">
        <v>329</v>
      </c>
      <c r="C202" s="69" t="s">
        <v>0</v>
      </c>
      <c r="D202" s="19">
        <f t="shared" ref="D202:D204" si="13">F202+H202+J202</f>
        <v>0</v>
      </c>
      <c r="E202" s="19">
        <f t="shared" si="9"/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7142644.2199999997</v>
      </c>
      <c r="M202" s="19">
        <v>1817064.1600000001</v>
      </c>
      <c r="N202" s="19">
        <v>2926.74</v>
      </c>
      <c r="O202" s="12">
        <v>0</v>
      </c>
      <c r="P202" s="19">
        <v>0</v>
      </c>
      <c r="Q202" s="23"/>
      <c r="R202" s="24"/>
      <c r="S202" s="25"/>
      <c r="T202" s="25"/>
      <c r="U202" s="25"/>
      <c r="V202" s="25"/>
      <c r="W202" s="25"/>
      <c r="X202" s="25"/>
      <c r="Y202" s="25"/>
      <c r="Z202" s="25"/>
      <c r="AA202" s="25"/>
    </row>
    <row r="203" spans="1:27" s="30" customFormat="1" ht="42.6" customHeight="1" x14ac:dyDescent="0.2">
      <c r="A203" s="78">
        <v>93</v>
      </c>
      <c r="B203" s="70" t="s">
        <v>137</v>
      </c>
      <c r="C203" s="69" t="s">
        <v>0</v>
      </c>
      <c r="D203" s="19">
        <f t="shared" si="13"/>
        <v>0</v>
      </c>
      <c r="E203" s="19">
        <f t="shared" si="9"/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2">
        <v>124966771.94</v>
      </c>
      <c r="M203" s="19">
        <v>64146308.090000004</v>
      </c>
      <c r="N203" s="19">
        <v>101249.53</v>
      </c>
      <c r="O203" s="12">
        <v>0</v>
      </c>
      <c r="P203" s="19">
        <v>0</v>
      </c>
      <c r="Q203" s="23"/>
      <c r="R203" s="24"/>
      <c r="S203" s="25"/>
      <c r="T203" s="25"/>
      <c r="U203" s="25"/>
      <c r="V203" s="25"/>
      <c r="W203" s="25"/>
      <c r="X203" s="25"/>
      <c r="Y203" s="25"/>
      <c r="Z203" s="25"/>
      <c r="AA203" s="25"/>
    </row>
    <row r="204" spans="1:27" s="30" customFormat="1" ht="42.6" customHeight="1" x14ac:dyDescent="0.2">
      <c r="A204" s="78"/>
      <c r="B204" s="70" t="s">
        <v>138</v>
      </c>
      <c r="C204" s="69" t="s">
        <v>0</v>
      </c>
      <c r="D204" s="19">
        <f t="shared" si="13"/>
        <v>0</v>
      </c>
      <c r="E204" s="19">
        <f t="shared" si="9"/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71849609.780000001</v>
      </c>
      <c r="M204" s="19">
        <v>5019959.55</v>
      </c>
      <c r="N204" s="19">
        <v>66932.45</v>
      </c>
      <c r="O204" s="12">
        <v>0</v>
      </c>
      <c r="P204" s="19">
        <v>0</v>
      </c>
      <c r="Q204" s="23"/>
      <c r="R204" s="24"/>
      <c r="S204" s="25"/>
      <c r="T204" s="25"/>
      <c r="U204" s="25"/>
      <c r="V204" s="25"/>
      <c r="W204" s="25"/>
      <c r="X204" s="25"/>
      <c r="Y204" s="25"/>
      <c r="Z204" s="25"/>
      <c r="AA204" s="25"/>
    </row>
    <row r="205" spans="1:27" s="30" customFormat="1" ht="42.6" customHeight="1" x14ac:dyDescent="0.2">
      <c r="A205" s="78">
        <v>94</v>
      </c>
      <c r="B205" s="70" t="s">
        <v>236</v>
      </c>
      <c r="C205" s="69" t="s">
        <v>0</v>
      </c>
      <c r="D205" s="19">
        <f t="shared" ref="D205:D210" si="14">F205+H205+J205</f>
        <v>12620595.98</v>
      </c>
      <c r="E205" s="19">
        <f t="shared" si="9"/>
        <v>519544502.35000002</v>
      </c>
      <c r="F205" s="19">
        <v>8702267.5800000001</v>
      </c>
      <c r="G205" s="19">
        <f>ROUND(F205*B2,2)</f>
        <v>358241028.11000001</v>
      </c>
      <c r="H205" s="19">
        <v>3909609.26</v>
      </c>
      <c r="I205" s="19">
        <f>ROUND(H205*B2,2)</f>
        <v>160944538.63999999</v>
      </c>
      <c r="J205" s="19">
        <v>8719.14</v>
      </c>
      <c r="K205" s="19">
        <f>ROUND(J205*B2,2)</f>
        <v>358935.6</v>
      </c>
      <c r="L205" s="19">
        <v>0</v>
      </c>
      <c r="M205" s="19">
        <v>0</v>
      </c>
      <c r="N205" s="19">
        <v>0</v>
      </c>
      <c r="O205" s="12">
        <v>2192358.21</v>
      </c>
      <c r="P205" s="19">
        <v>0</v>
      </c>
      <c r="Q205" s="23"/>
      <c r="R205" s="24"/>
      <c r="S205" s="25"/>
      <c r="T205" s="25"/>
      <c r="U205" s="25"/>
      <c r="V205" s="25"/>
      <c r="W205" s="25"/>
      <c r="X205" s="25"/>
      <c r="Y205" s="25"/>
      <c r="Z205" s="25"/>
      <c r="AA205" s="25"/>
    </row>
    <row r="206" spans="1:27" s="30" customFormat="1" ht="42.6" customHeight="1" x14ac:dyDescent="0.2">
      <c r="A206" s="78"/>
      <c r="B206" s="70" t="s">
        <v>237</v>
      </c>
      <c r="C206" s="69" t="s">
        <v>0</v>
      </c>
      <c r="D206" s="19">
        <f t="shared" si="14"/>
        <v>556850.02</v>
      </c>
      <c r="E206" s="19">
        <f t="shared" si="9"/>
        <v>22923510.66</v>
      </c>
      <c r="F206" s="19">
        <v>426231.49</v>
      </c>
      <c r="G206" s="19">
        <f>ROUND(F206*B2,2)</f>
        <v>17546416.010000002</v>
      </c>
      <c r="H206" s="19">
        <v>128944.06</v>
      </c>
      <c r="I206" s="19">
        <f>ROUND(H206*B2,2)</f>
        <v>5308162.75</v>
      </c>
      <c r="J206" s="19">
        <v>1674.47</v>
      </c>
      <c r="K206" s="19">
        <f>ROUND(J206*B2,2)</f>
        <v>68931.899999999994</v>
      </c>
      <c r="L206" s="19">
        <v>0</v>
      </c>
      <c r="M206" s="19">
        <v>0</v>
      </c>
      <c r="N206" s="19">
        <v>0</v>
      </c>
      <c r="O206" s="12">
        <v>13388.31</v>
      </c>
      <c r="P206" s="19">
        <v>0</v>
      </c>
      <c r="Q206" s="23"/>
      <c r="R206" s="24"/>
      <c r="S206" s="25"/>
      <c r="T206" s="25"/>
      <c r="U206" s="25"/>
      <c r="V206" s="25"/>
      <c r="W206" s="25"/>
      <c r="X206" s="25"/>
      <c r="Y206" s="25"/>
      <c r="Z206" s="25"/>
      <c r="AA206" s="25"/>
    </row>
    <row r="207" spans="1:27" s="30" customFormat="1" ht="42.6" customHeight="1" x14ac:dyDescent="0.2">
      <c r="A207" s="78">
        <v>95</v>
      </c>
      <c r="B207" s="70" t="s">
        <v>139</v>
      </c>
      <c r="C207" s="69" t="s">
        <v>0</v>
      </c>
      <c r="D207" s="19">
        <f t="shared" si="14"/>
        <v>1658805.3900000001</v>
      </c>
      <c r="E207" s="19">
        <f t="shared" si="9"/>
        <v>68287046.199999988</v>
      </c>
      <c r="F207" s="19">
        <v>1145411.74</v>
      </c>
      <c r="G207" s="19">
        <f>ROUND(F207*B2,2)</f>
        <v>47152477.850000001</v>
      </c>
      <c r="H207" s="19">
        <v>512750.8</v>
      </c>
      <c r="I207" s="19">
        <f>ROUND(H207*B2,2)</f>
        <v>21108104.530000001</v>
      </c>
      <c r="J207" s="19">
        <v>642.85</v>
      </c>
      <c r="K207" s="19">
        <f>ROUND(J207*B2,2)</f>
        <v>26463.82</v>
      </c>
      <c r="L207" s="19">
        <v>0</v>
      </c>
      <c r="M207" s="19">
        <v>0</v>
      </c>
      <c r="N207" s="19">
        <v>0</v>
      </c>
      <c r="O207" s="12">
        <v>2063103.63</v>
      </c>
      <c r="P207" s="19">
        <v>0</v>
      </c>
      <c r="Q207" s="23"/>
      <c r="R207" s="24"/>
      <c r="S207" s="25"/>
      <c r="T207" s="25"/>
      <c r="U207" s="25"/>
      <c r="V207" s="25"/>
      <c r="W207" s="25"/>
      <c r="X207" s="25"/>
      <c r="Y207" s="25"/>
      <c r="Z207" s="25"/>
      <c r="AA207" s="25"/>
    </row>
    <row r="208" spans="1:27" s="30" customFormat="1" ht="42.6" customHeight="1" x14ac:dyDescent="0.2">
      <c r="A208" s="78"/>
      <c r="B208" s="70" t="s">
        <v>140</v>
      </c>
      <c r="C208" s="69" t="s">
        <v>0</v>
      </c>
      <c r="D208" s="19">
        <f t="shared" si="14"/>
        <v>86216.12000000001</v>
      </c>
      <c r="E208" s="19">
        <f t="shared" si="9"/>
        <v>3549207.29</v>
      </c>
      <c r="F208" s="19">
        <v>82350</v>
      </c>
      <c r="G208" s="19">
        <f>ROUND(F208*B2,2)</f>
        <v>3390053.04</v>
      </c>
      <c r="H208" s="19">
        <v>3815.24</v>
      </c>
      <c r="I208" s="19">
        <f>ROUND(H208*B2,2)</f>
        <v>157059.70000000001</v>
      </c>
      <c r="J208" s="19">
        <v>50.88</v>
      </c>
      <c r="K208" s="19">
        <f>ROUND(J208*B2,2)</f>
        <v>2094.5500000000002</v>
      </c>
      <c r="L208" s="19">
        <v>0</v>
      </c>
      <c r="M208" s="19">
        <v>0</v>
      </c>
      <c r="N208" s="19">
        <v>0</v>
      </c>
      <c r="O208" s="12">
        <v>0</v>
      </c>
      <c r="P208" s="19">
        <v>0</v>
      </c>
      <c r="Q208" s="23"/>
      <c r="R208" s="24"/>
      <c r="S208" s="25"/>
      <c r="T208" s="25"/>
      <c r="U208" s="25"/>
      <c r="V208" s="25"/>
      <c r="W208" s="25"/>
      <c r="X208" s="25"/>
      <c r="Y208" s="25"/>
      <c r="Z208" s="25"/>
      <c r="AA208" s="25"/>
    </row>
    <row r="209" spans="1:27" s="30" customFormat="1" ht="42.6" customHeight="1" x14ac:dyDescent="0.2">
      <c r="A209" s="78">
        <v>96</v>
      </c>
      <c r="B209" s="70" t="s">
        <v>330</v>
      </c>
      <c r="C209" s="69" t="s">
        <v>0</v>
      </c>
      <c r="D209" s="19">
        <f t="shared" si="14"/>
        <v>7697036.2800000003</v>
      </c>
      <c r="E209" s="19">
        <f t="shared" si="9"/>
        <v>316859274.31</v>
      </c>
      <c r="F209" s="19">
        <v>5470931.2400000002</v>
      </c>
      <c r="G209" s="19">
        <f>ROUND(F209*B2,2)</f>
        <v>225218543.80000001</v>
      </c>
      <c r="H209" s="19">
        <v>2223279.17</v>
      </c>
      <c r="I209" s="19">
        <f>ROUND(H209*B2,2)</f>
        <v>91524399.620000005</v>
      </c>
      <c r="J209" s="19">
        <v>2825.87</v>
      </c>
      <c r="K209" s="19">
        <f>ROUND(J209*B2,2)</f>
        <v>116330.89</v>
      </c>
      <c r="L209" s="12">
        <v>5495617.6899999995</v>
      </c>
      <c r="M209" s="19">
        <v>0</v>
      </c>
      <c r="N209" s="19">
        <v>0</v>
      </c>
      <c r="O209" s="12">
        <v>85220730.629999995</v>
      </c>
      <c r="P209" s="19">
        <v>0</v>
      </c>
      <c r="Q209" s="23"/>
      <c r="R209" s="24"/>
      <c r="S209" s="25"/>
      <c r="T209" s="25"/>
      <c r="U209" s="25"/>
      <c r="V209" s="25"/>
      <c r="W209" s="25"/>
      <c r="X209" s="25"/>
      <c r="Y209" s="25"/>
      <c r="Z209" s="25"/>
      <c r="AA209" s="25"/>
    </row>
    <row r="210" spans="1:27" s="30" customFormat="1" ht="42.6" customHeight="1" x14ac:dyDescent="0.2">
      <c r="A210" s="78"/>
      <c r="B210" s="70" t="s">
        <v>331</v>
      </c>
      <c r="C210" s="69" t="s">
        <v>0</v>
      </c>
      <c r="D210" s="19">
        <f t="shared" si="14"/>
        <v>103760.06999999999</v>
      </c>
      <c r="E210" s="19">
        <f t="shared" si="9"/>
        <v>4271428.54</v>
      </c>
      <c r="F210" s="19">
        <v>98070.64</v>
      </c>
      <c r="G210" s="19">
        <f>ROUND(F210*B2,2)</f>
        <v>4037215.19</v>
      </c>
      <c r="H210" s="19">
        <v>5614.56</v>
      </c>
      <c r="I210" s="19">
        <f>ROUND(H210*B2,2)</f>
        <v>231131.22</v>
      </c>
      <c r="J210" s="19">
        <v>74.87</v>
      </c>
      <c r="K210" s="19">
        <f>ROUND(J210*B2,2)</f>
        <v>3082.13</v>
      </c>
      <c r="L210" s="19">
        <v>76009</v>
      </c>
      <c r="M210" s="19">
        <v>0</v>
      </c>
      <c r="N210" s="19">
        <v>0</v>
      </c>
      <c r="O210" s="12">
        <v>0</v>
      </c>
      <c r="P210" s="19">
        <v>0</v>
      </c>
      <c r="Q210" s="23"/>
      <c r="R210" s="24"/>
      <c r="S210" s="25"/>
      <c r="T210" s="25"/>
      <c r="U210" s="25"/>
      <c r="V210" s="25"/>
      <c r="W210" s="25"/>
      <c r="X210" s="25"/>
      <c r="Y210" s="25"/>
      <c r="Z210" s="25"/>
      <c r="AA210" s="25"/>
    </row>
    <row r="211" spans="1:27" s="30" customFormat="1" ht="42.6" customHeight="1" x14ac:dyDescent="0.2">
      <c r="A211" s="78">
        <v>97</v>
      </c>
      <c r="B211" s="70" t="s">
        <v>141</v>
      </c>
      <c r="C211" s="69" t="s">
        <v>0</v>
      </c>
      <c r="D211" s="19">
        <f t="shared" ref="D211:D268" si="15">F211+H211+J211</f>
        <v>540140.11</v>
      </c>
      <c r="E211" s="19">
        <f t="shared" si="9"/>
        <v>22235623.829999998</v>
      </c>
      <c r="F211" s="19">
        <v>349661.29</v>
      </c>
      <c r="G211" s="19">
        <f>ROUND(F211*B2,2)</f>
        <v>14394296.529999999</v>
      </c>
      <c r="H211" s="19">
        <v>190178.7</v>
      </c>
      <c r="I211" s="19">
        <f>ROUND(H211*B2,2)</f>
        <v>7828972.4400000004</v>
      </c>
      <c r="J211" s="19">
        <v>300.12</v>
      </c>
      <c r="K211" s="19">
        <f>ROUND(J211*B2,2)</f>
        <v>12354.86</v>
      </c>
      <c r="L211" s="19">
        <v>14402583.5</v>
      </c>
      <c r="M211" s="19">
        <v>7961733.2800000003</v>
      </c>
      <c r="N211" s="19">
        <v>13206.6</v>
      </c>
      <c r="O211" s="19">
        <v>0</v>
      </c>
      <c r="P211" s="19">
        <v>0</v>
      </c>
      <c r="Q211" s="23"/>
      <c r="R211" s="24"/>
      <c r="S211" s="25"/>
      <c r="T211" s="25"/>
      <c r="U211" s="25"/>
      <c r="V211" s="25"/>
      <c r="W211" s="25"/>
      <c r="X211" s="25"/>
      <c r="Y211" s="25"/>
      <c r="Z211" s="25"/>
      <c r="AA211" s="25"/>
    </row>
    <row r="212" spans="1:27" s="30" customFormat="1" ht="42.6" customHeight="1" x14ac:dyDescent="0.2">
      <c r="A212" s="78"/>
      <c r="B212" s="70" t="s">
        <v>142</v>
      </c>
      <c r="C212" s="69" t="s">
        <v>0</v>
      </c>
      <c r="D212" s="19">
        <f>F212+H212+J212</f>
        <v>113499.17</v>
      </c>
      <c r="E212" s="19">
        <f t="shared" si="9"/>
        <v>4672352.2300000004</v>
      </c>
      <c r="F212" s="19">
        <v>105623.18</v>
      </c>
      <c r="G212" s="19">
        <f>ROUND(F212*B2,2)</f>
        <v>4348126.08</v>
      </c>
      <c r="H212" s="19">
        <v>7772.36</v>
      </c>
      <c r="I212" s="19">
        <f>ROUND(H212*B2,2)</f>
        <v>319960.08</v>
      </c>
      <c r="J212" s="19">
        <v>103.63</v>
      </c>
      <c r="K212" s="19">
        <f>ROUND(J212*B2,2)</f>
        <v>4266.07</v>
      </c>
      <c r="L212" s="19">
        <v>0</v>
      </c>
      <c r="M212" s="19">
        <v>321131.38</v>
      </c>
      <c r="N212" s="19">
        <v>4281.6899999999996</v>
      </c>
      <c r="O212" s="19">
        <v>0</v>
      </c>
      <c r="P212" s="19">
        <v>0</v>
      </c>
      <c r="Q212" s="23"/>
      <c r="R212" s="24"/>
      <c r="S212" s="25"/>
      <c r="T212" s="25"/>
      <c r="U212" s="25"/>
      <c r="V212" s="25"/>
      <c r="W212" s="25"/>
      <c r="X212" s="25"/>
      <c r="Y212" s="25"/>
      <c r="Z212" s="25"/>
      <c r="AA212" s="25"/>
    </row>
    <row r="213" spans="1:27" s="30" customFormat="1" ht="42.6" customHeight="1" x14ac:dyDescent="0.2">
      <c r="A213" s="69">
        <v>98</v>
      </c>
      <c r="B213" s="70" t="s">
        <v>332</v>
      </c>
      <c r="C213" s="69" t="s">
        <v>0</v>
      </c>
      <c r="D213" s="19">
        <f t="shared" si="15"/>
        <v>0</v>
      </c>
      <c r="E213" s="19">
        <f t="shared" si="9"/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554467.18000000005</v>
      </c>
      <c r="M213" s="19">
        <v>285250.21999999997</v>
      </c>
      <c r="N213" s="19">
        <v>450.14</v>
      </c>
      <c r="O213" s="19">
        <v>0</v>
      </c>
      <c r="P213" s="19">
        <v>0</v>
      </c>
      <c r="Q213" s="23"/>
      <c r="R213" s="24"/>
      <c r="S213" s="25"/>
      <c r="T213" s="25"/>
      <c r="U213" s="25"/>
      <c r="V213" s="25"/>
      <c r="W213" s="25"/>
      <c r="X213" s="25"/>
      <c r="Y213" s="25"/>
      <c r="Z213" s="25"/>
      <c r="AA213" s="25"/>
    </row>
    <row r="214" spans="1:27" s="30" customFormat="1" ht="42.6" customHeight="1" x14ac:dyDescent="0.2">
      <c r="A214" s="78">
        <v>99</v>
      </c>
      <c r="B214" s="70" t="s">
        <v>333</v>
      </c>
      <c r="C214" s="69" t="s">
        <v>0</v>
      </c>
      <c r="D214" s="19">
        <f>F214+H214+J214</f>
        <v>1419641.26</v>
      </c>
      <c r="E214" s="19">
        <f t="shared" si="9"/>
        <v>58441519.969999999</v>
      </c>
      <c r="F214" s="19">
        <v>782090.8</v>
      </c>
      <c r="G214" s="19">
        <f>ROUND(F214*B2,2)</f>
        <v>32195862.710000001</v>
      </c>
      <c r="H214" s="19">
        <v>636483.77</v>
      </c>
      <c r="I214" s="19">
        <f>ROUND(H214*B2,2)</f>
        <v>26201745.469999999</v>
      </c>
      <c r="J214" s="19">
        <v>1066.69</v>
      </c>
      <c r="K214" s="19">
        <f>ROUND(J214*B2,2)</f>
        <v>43911.79</v>
      </c>
      <c r="L214" s="19">
        <v>15016380.199999999</v>
      </c>
      <c r="M214" s="19">
        <v>0</v>
      </c>
      <c r="N214" s="19">
        <v>0</v>
      </c>
      <c r="O214" s="19">
        <v>3164583.26</v>
      </c>
      <c r="P214" s="19">
        <v>0</v>
      </c>
      <c r="Q214" s="23"/>
      <c r="R214" s="24"/>
      <c r="S214" s="25"/>
      <c r="T214" s="25"/>
      <c r="U214" s="25"/>
      <c r="V214" s="25"/>
      <c r="W214" s="25"/>
      <c r="X214" s="25"/>
      <c r="Y214" s="25"/>
      <c r="Z214" s="25"/>
      <c r="AA214" s="25"/>
    </row>
    <row r="215" spans="1:27" s="30" customFormat="1" ht="42.6" customHeight="1" x14ac:dyDescent="0.2">
      <c r="A215" s="78"/>
      <c r="B215" s="70" t="s">
        <v>334</v>
      </c>
      <c r="C215" s="69" t="s">
        <v>0</v>
      </c>
      <c r="D215" s="19">
        <f t="shared" si="15"/>
        <v>0</v>
      </c>
      <c r="E215" s="19">
        <f t="shared" si="9"/>
        <v>0</v>
      </c>
      <c r="F215" s="19">
        <v>0</v>
      </c>
      <c r="G215" s="19">
        <f>ROUND(F215*B2,2)</f>
        <v>0</v>
      </c>
      <c r="H215" s="19">
        <v>0</v>
      </c>
      <c r="I215" s="19">
        <f>ROUND(H215*B2,2)</f>
        <v>0</v>
      </c>
      <c r="J215" s="19">
        <v>0</v>
      </c>
      <c r="K215" s="19">
        <f>ROUND(J215*B2,2)</f>
        <v>0</v>
      </c>
      <c r="L215" s="19">
        <v>261992.32000000001</v>
      </c>
      <c r="M215" s="19">
        <v>17973.810000000001</v>
      </c>
      <c r="N215" s="19">
        <v>239.89</v>
      </c>
      <c r="O215" s="19">
        <v>0</v>
      </c>
      <c r="P215" s="19">
        <v>0</v>
      </c>
      <c r="Q215" s="23"/>
      <c r="R215" s="24"/>
      <c r="S215" s="25"/>
      <c r="T215" s="25"/>
      <c r="U215" s="25"/>
      <c r="V215" s="25"/>
      <c r="W215" s="25"/>
      <c r="X215" s="25"/>
      <c r="Y215" s="25"/>
      <c r="Z215" s="25"/>
      <c r="AA215" s="25"/>
    </row>
    <row r="216" spans="1:27" s="30" customFormat="1" ht="42.6" customHeight="1" x14ac:dyDescent="0.2">
      <c r="A216" s="69">
        <v>100</v>
      </c>
      <c r="B216" s="70" t="s">
        <v>335</v>
      </c>
      <c r="C216" s="69" t="s">
        <v>0</v>
      </c>
      <c r="D216" s="19">
        <f>F216+H216+J216</f>
        <v>1232984.3900000001</v>
      </c>
      <c r="E216" s="19">
        <f t="shared" si="9"/>
        <v>50757528.590000004</v>
      </c>
      <c r="F216" s="19">
        <v>814081.92</v>
      </c>
      <c r="G216" s="19">
        <f>ROUND(F216*B2,2)</f>
        <v>33512821.949999999</v>
      </c>
      <c r="H216" s="19">
        <v>418902.47</v>
      </c>
      <c r="I216" s="19">
        <f>ROUND(H216*B2,2)</f>
        <v>17244706.640000001</v>
      </c>
      <c r="J216" s="19">
        <v>0</v>
      </c>
      <c r="K216" s="19">
        <f>ROUND(J216*B2,2)</f>
        <v>0</v>
      </c>
      <c r="L216" s="19">
        <v>13656122.08</v>
      </c>
      <c r="M216" s="19">
        <v>1520086.5</v>
      </c>
      <c r="N216" s="19">
        <v>9388.3799999999992</v>
      </c>
      <c r="O216" s="19">
        <v>1470566.41</v>
      </c>
      <c r="P216" s="19">
        <v>0</v>
      </c>
      <c r="Q216" s="23"/>
      <c r="R216" s="24"/>
      <c r="S216" s="25"/>
      <c r="T216" s="25"/>
      <c r="U216" s="25"/>
      <c r="V216" s="25"/>
      <c r="W216" s="25"/>
      <c r="X216" s="25"/>
      <c r="Y216" s="25"/>
      <c r="Z216" s="25"/>
      <c r="AA216" s="25"/>
    </row>
    <row r="217" spans="1:27" s="30" customFormat="1" ht="42.6" customHeight="1" x14ac:dyDescent="0.2">
      <c r="A217" s="78">
        <v>101</v>
      </c>
      <c r="B217" s="70" t="s">
        <v>336</v>
      </c>
      <c r="C217" s="69" t="s">
        <v>0</v>
      </c>
      <c r="D217" s="19">
        <f t="shared" si="15"/>
        <v>347260.00999999995</v>
      </c>
      <c r="E217" s="19">
        <f t="shared" si="9"/>
        <v>14295444.479999999</v>
      </c>
      <c r="F217" s="19">
        <v>227506.77</v>
      </c>
      <c r="G217" s="19">
        <f>ROUND(F217*B2,2)</f>
        <v>9365634.6999999993</v>
      </c>
      <c r="H217" s="19">
        <v>119559.56</v>
      </c>
      <c r="I217" s="19">
        <f>ROUND(H217*B2,2)</f>
        <v>4921836.67</v>
      </c>
      <c r="J217" s="19">
        <v>193.68</v>
      </c>
      <c r="K217" s="19">
        <f>ROUND(J217*B2,2)</f>
        <v>7973.11</v>
      </c>
      <c r="L217" s="19">
        <v>0</v>
      </c>
      <c r="M217" s="19">
        <v>0</v>
      </c>
      <c r="N217" s="19">
        <v>0</v>
      </c>
      <c r="O217" s="19">
        <v>2806524.69</v>
      </c>
      <c r="P217" s="19">
        <v>0</v>
      </c>
      <c r="Q217" s="23"/>
      <c r="R217" s="24"/>
      <c r="S217" s="25"/>
      <c r="T217" s="25"/>
      <c r="U217" s="25"/>
      <c r="V217" s="25"/>
      <c r="W217" s="25"/>
      <c r="X217" s="25"/>
      <c r="Y217" s="25"/>
      <c r="Z217" s="25"/>
      <c r="AA217" s="25"/>
    </row>
    <row r="218" spans="1:27" s="30" customFormat="1" ht="42.6" customHeight="1" x14ac:dyDescent="0.2">
      <c r="A218" s="78"/>
      <c r="B218" s="70" t="s">
        <v>337</v>
      </c>
      <c r="C218" s="69" t="s">
        <v>0</v>
      </c>
      <c r="D218" s="19">
        <f>F218+H218+J218</f>
        <v>560506.33000000007</v>
      </c>
      <c r="E218" s="19">
        <f t="shared" si="9"/>
        <v>23074027.790000003</v>
      </c>
      <c r="F218" s="19">
        <v>433350</v>
      </c>
      <c r="G218" s="19">
        <f>ROUND(F218*B2,2)</f>
        <v>17839459.440000001</v>
      </c>
      <c r="H218" s="19">
        <v>126827.02</v>
      </c>
      <c r="I218" s="19">
        <f>ROUND(H218*B2,2)</f>
        <v>5221011.84</v>
      </c>
      <c r="J218" s="19">
        <v>329.31</v>
      </c>
      <c r="K218" s="19">
        <f>ROUND(J218*B2,2)</f>
        <v>13556.51</v>
      </c>
      <c r="L218" s="19">
        <v>10170108.380000001</v>
      </c>
      <c r="M218" s="19">
        <v>765719.2</v>
      </c>
      <c r="N218" s="19">
        <v>8883.17</v>
      </c>
      <c r="O218" s="19">
        <v>6385120.3099999996</v>
      </c>
      <c r="P218" s="19">
        <v>0</v>
      </c>
      <c r="Q218" s="23"/>
      <c r="R218" s="24"/>
      <c r="S218" s="25"/>
      <c r="T218" s="25"/>
      <c r="U218" s="25"/>
      <c r="V218" s="25"/>
      <c r="W218" s="25"/>
      <c r="X218" s="25"/>
      <c r="Y218" s="25"/>
      <c r="Z218" s="25"/>
      <c r="AA218" s="25"/>
    </row>
    <row r="219" spans="1:27" s="30" customFormat="1" ht="42.6" customHeight="1" x14ac:dyDescent="0.2">
      <c r="A219" s="78">
        <v>102</v>
      </c>
      <c r="B219" s="70" t="s">
        <v>338</v>
      </c>
      <c r="C219" s="69" t="s">
        <v>0</v>
      </c>
      <c r="D219" s="19">
        <f t="shared" si="15"/>
        <v>1456094.68</v>
      </c>
      <c r="E219" s="19">
        <f t="shared" si="9"/>
        <v>59942176.040000007</v>
      </c>
      <c r="F219" s="19">
        <v>827792.82</v>
      </c>
      <c r="G219" s="19">
        <f>ROUND(F219*B2,2)</f>
        <v>34077250.350000001</v>
      </c>
      <c r="H219" s="19">
        <v>628301.86</v>
      </c>
      <c r="I219" s="19">
        <f>ROUND(H219*B2,2)</f>
        <v>25864925.690000001</v>
      </c>
      <c r="J219" s="19">
        <v>0</v>
      </c>
      <c r="K219" s="19">
        <f>ROUND(J219*B2,2)</f>
        <v>0</v>
      </c>
      <c r="L219" s="19">
        <v>10831013.58</v>
      </c>
      <c r="M219" s="19">
        <v>4146008.2</v>
      </c>
      <c r="N219" s="19">
        <v>13912.93</v>
      </c>
      <c r="O219" s="19">
        <v>121272.02</v>
      </c>
      <c r="P219" s="19">
        <v>0</v>
      </c>
      <c r="Q219" s="23"/>
      <c r="R219" s="24"/>
      <c r="S219" s="25"/>
      <c r="T219" s="25"/>
      <c r="U219" s="25"/>
      <c r="V219" s="25"/>
      <c r="W219" s="25"/>
      <c r="X219" s="25"/>
      <c r="Y219" s="25"/>
      <c r="Z219" s="25"/>
      <c r="AA219" s="25"/>
    </row>
    <row r="220" spans="1:27" s="30" customFormat="1" ht="42.6" customHeight="1" x14ac:dyDescent="0.2">
      <c r="A220" s="78"/>
      <c r="B220" s="70" t="s">
        <v>339</v>
      </c>
      <c r="C220" s="69" t="s">
        <v>0</v>
      </c>
      <c r="D220" s="19">
        <f t="shared" si="15"/>
        <v>0</v>
      </c>
      <c r="E220" s="19">
        <f t="shared" si="9"/>
        <v>0</v>
      </c>
      <c r="F220" s="19">
        <v>0</v>
      </c>
      <c r="G220" s="19">
        <f>ROUND(F220*B2,2)</f>
        <v>0</v>
      </c>
      <c r="H220" s="19">
        <v>0</v>
      </c>
      <c r="I220" s="19">
        <f>ROUND(H220*B2,2)</f>
        <v>0</v>
      </c>
      <c r="J220" s="19">
        <v>0</v>
      </c>
      <c r="K220" s="19">
        <v>0</v>
      </c>
      <c r="L220" s="19">
        <v>16945374.640000001</v>
      </c>
      <c r="M220" s="19">
        <v>2394977.73</v>
      </c>
      <c r="N220" s="19">
        <v>3746.84</v>
      </c>
      <c r="O220" s="19">
        <v>0</v>
      </c>
      <c r="P220" s="19">
        <v>0</v>
      </c>
      <c r="Q220" s="23"/>
      <c r="R220" s="24"/>
      <c r="S220" s="25"/>
      <c r="T220" s="25"/>
      <c r="U220" s="25"/>
      <c r="V220" s="25"/>
      <c r="W220" s="25"/>
      <c r="X220" s="25"/>
      <c r="Y220" s="25"/>
      <c r="Z220" s="25"/>
      <c r="AA220" s="25"/>
    </row>
    <row r="221" spans="1:27" s="30" customFormat="1" ht="42.6" customHeight="1" x14ac:dyDescent="0.2">
      <c r="A221" s="69">
        <v>103</v>
      </c>
      <c r="B221" s="70" t="s">
        <v>340</v>
      </c>
      <c r="C221" s="69" t="s">
        <v>0</v>
      </c>
      <c r="D221" s="19">
        <f t="shared" si="15"/>
        <v>3600811.91</v>
      </c>
      <c r="E221" s="19">
        <f t="shared" si="9"/>
        <v>148232463.41</v>
      </c>
      <c r="F221" s="19">
        <v>2906306.5600000001</v>
      </c>
      <c r="G221" s="19">
        <f>ROUND(F221*B2,2)</f>
        <v>119642178.37</v>
      </c>
      <c r="H221" s="19">
        <v>691176.93</v>
      </c>
      <c r="I221" s="19">
        <f>ROUND(H221*B2,2)</f>
        <v>28453265.969999999</v>
      </c>
      <c r="J221" s="19">
        <v>3328.42</v>
      </c>
      <c r="K221" s="19">
        <f>ROUND(J221*B2,2)</f>
        <v>137019.07</v>
      </c>
      <c r="L221" s="19">
        <v>0</v>
      </c>
      <c r="M221" s="19">
        <v>0</v>
      </c>
      <c r="N221" s="19">
        <v>0</v>
      </c>
      <c r="O221" s="19">
        <v>73623233.420000002</v>
      </c>
      <c r="P221" s="19">
        <v>0</v>
      </c>
      <c r="Q221" s="23"/>
      <c r="R221" s="24"/>
      <c r="S221" s="25"/>
      <c r="T221" s="25"/>
      <c r="U221" s="25"/>
      <c r="V221" s="25"/>
      <c r="W221" s="25"/>
      <c r="X221" s="25"/>
      <c r="Y221" s="25"/>
      <c r="Z221" s="25"/>
      <c r="AA221" s="25"/>
    </row>
    <row r="222" spans="1:27" s="30" customFormat="1" ht="42.6" customHeight="1" x14ac:dyDescent="0.2">
      <c r="A222" s="78">
        <v>104</v>
      </c>
      <c r="B222" s="70" t="s">
        <v>341</v>
      </c>
      <c r="C222" s="69" t="s">
        <v>0</v>
      </c>
      <c r="D222" s="19">
        <f t="shared" si="15"/>
        <v>907148.77</v>
      </c>
      <c r="E222" s="19">
        <f t="shared" si="9"/>
        <v>37344049.119999997</v>
      </c>
      <c r="F222" s="19">
        <v>566103.37</v>
      </c>
      <c r="G222" s="19">
        <f>ROUND(F222*B2,2)</f>
        <v>23304437.77</v>
      </c>
      <c r="H222" s="19">
        <v>339449.84</v>
      </c>
      <c r="I222" s="19">
        <f>ROUND(H222*B2,2)</f>
        <v>13973927.890000001</v>
      </c>
      <c r="J222" s="19">
        <v>1595.56</v>
      </c>
      <c r="K222" s="19">
        <f>ROUND(J222*B2,2)</f>
        <v>65683.460000000006</v>
      </c>
      <c r="L222" s="19">
        <v>4949473.24</v>
      </c>
      <c r="M222" s="19">
        <v>0</v>
      </c>
      <c r="N222" s="19">
        <v>0</v>
      </c>
      <c r="O222" s="19">
        <v>23852697.84</v>
      </c>
      <c r="P222" s="19">
        <v>0</v>
      </c>
      <c r="Q222" s="23"/>
      <c r="R222" s="24"/>
      <c r="S222" s="25"/>
      <c r="T222" s="25"/>
      <c r="U222" s="25"/>
      <c r="V222" s="25"/>
      <c r="W222" s="25"/>
      <c r="X222" s="25"/>
      <c r="Y222" s="25"/>
      <c r="Z222" s="25"/>
      <c r="AA222" s="25"/>
    </row>
    <row r="223" spans="1:27" s="30" customFormat="1" ht="42.6" customHeight="1" x14ac:dyDescent="0.2">
      <c r="A223" s="78"/>
      <c r="B223" s="70" t="s">
        <v>342</v>
      </c>
      <c r="C223" s="69" t="s">
        <v>29</v>
      </c>
      <c r="D223" s="19">
        <f t="shared" si="15"/>
        <v>0</v>
      </c>
      <c r="E223" s="19">
        <f t="shared" si="9"/>
        <v>0</v>
      </c>
      <c r="F223" s="19">
        <v>0</v>
      </c>
      <c r="G223" s="19">
        <f>ROUND(F223*B2,2)</f>
        <v>0</v>
      </c>
      <c r="H223" s="19">
        <v>0</v>
      </c>
      <c r="I223" s="19">
        <f>ROUND(H223*B2,2)</f>
        <v>0</v>
      </c>
      <c r="J223" s="19">
        <v>0</v>
      </c>
      <c r="K223" s="19">
        <f>ROUND(J223*B2,2)</f>
        <v>0</v>
      </c>
      <c r="L223" s="19">
        <v>0</v>
      </c>
      <c r="M223" s="19">
        <v>0</v>
      </c>
      <c r="N223" s="19">
        <v>0</v>
      </c>
      <c r="O223" s="19">
        <v>57423.96</v>
      </c>
      <c r="P223" s="19">
        <v>0</v>
      </c>
      <c r="Q223" s="23"/>
      <c r="R223" s="24"/>
      <c r="S223" s="25"/>
      <c r="T223" s="25"/>
      <c r="U223" s="25"/>
      <c r="V223" s="25"/>
      <c r="W223" s="25"/>
      <c r="X223" s="25"/>
      <c r="Y223" s="25"/>
      <c r="Z223" s="25"/>
      <c r="AA223" s="25"/>
    </row>
    <row r="224" spans="1:27" s="30" customFormat="1" ht="42.6" customHeight="1" x14ac:dyDescent="0.2">
      <c r="A224" s="78">
        <v>105</v>
      </c>
      <c r="B224" s="70" t="s">
        <v>343</v>
      </c>
      <c r="C224" s="69" t="s">
        <v>0</v>
      </c>
      <c r="D224" s="19">
        <f t="shared" si="15"/>
        <v>1404500</v>
      </c>
      <c r="E224" s="19">
        <f t="shared" si="9"/>
        <v>57818208.799999997</v>
      </c>
      <c r="F224" s="19">
        <v>1404500</v>
      </c>
      <c r="G224" s="19">
        <f>ROUND(F224*B2,2)</f>
        <v>57818208.799999997</v>
      </c>
      <c r="H224" s="19">
        <v>0</v>
      </c>
      <c r="I224" s="19">
        <f>ROUND(H224*B2,2)</f>
        <v>0</v>
      </c>
      <c r="J224" s="19">
        <v>0</v>
      </c>
      <c r="K224" s="19">
        <f>ROUND(J224*B2,2)</f>
        <v>0</v>
      </c>
      <c r="L224" s="19">
        <v>11841310.17</v>
      </c>
      <c r="M224" s="19">
        <v>8707656.5800000001</v>
      </c>
      <c r="N224" s="19">
        <v>7846.68</v>
      </c>
      <c r="O224" s="19">
        <v>14390596.109999999</v>
      </c>
      <c r="P224" s="19">
        <v>4964077.82</v>
      </c>
      <c r="Q224" s="23"/>
      <c r="R224" s="24"/>
      <c r="S224" s="25"/>
      <c r="T224" s="25"/>
      <c r="U224" s="25"/>
      <c r="V224" s="25"/>
      <c r="W224" s="25"/>
      <c r="X224" s="25"/>
      <c r="Y224" s="25"/>
      <c r="Z224" s="25"/>
      <c r="AA224" s="25"/>
    </row>
    <row r="225" spans="1:27" s="30" customFormat="1" ht="42.6" customHeight="1" x14ac:dyDescent="0.2">
      <c r="A225" s="78"/>
      <c r="B225" s="70" t="s">
        <v>344</v>
      </c>
      <c r="C225" s="69" t="s">
        <v>0</v>
      </c>
      <c r="D225" s="19">
        <f t="shared" si="15"/>
        <v>863915</v>
      </c>
      <c r="E225" s="19">
        <f t="shared" si="9"/>
        <v>35564270.460000001</v>
      </c>
      <c r="F225" s="19">
        <v>863915</v>
      </c>
      <c r="G225" s="19">
        <f>ROUND(F225*B2,2)</f>
        <v>35564270.460000001</v>
      </c>
      <c r="H225" s="19">
        <v>0</v>
      </c>
      <c r="I225" s="19">
        <f>ROUND(H225*B2,2)</f>
        <v>0</v>
      </c>
      <c r="J225" s="19">
        <v>0</v>
      </c>
      <c r="K225" s="19">
        <f>ROUND(J225*B3,2)</f>
        <v>0</v>
      </c>
      <c r="L225" s="19">
        <v>3315069.66</v>
      </c>
      <c r="M225" s="19">
        <v>3204079.3</v>
      </c>
      <c r="N225" s="19">
        <v>2808.69</v>
      </c>
      <c r="O225" s="19">
        <v>13807242.390000001</v>
      </c>
      <c r="P225" s="19">
        <v>35663.11</v>
      </c>
      <c r="Q225" s="23"/>
      <c r="R225" s="24"/>
      <c r="S225" s="25"/>
      <c r="T225" s="25"/>
      <c r="U225" s="25"/>
      <c r="V225" s="25"/>
      <c r="W225" s="25"/>
      <c r="X225" s="25"/>
      <c r="Y225" s="25"/>
      <c r="Z225" s="25"/>
      <c r="AA225" s="25"/>
    </row>
    <row r="226" spans="1:27" s="30" customFormat="1" ht="42.6" customHeight="1" x14ac:dyDescent="0.2">
      <c r="A226" s="69">
        <v>106</v>
      </c>
      <c r="B226" s="70" t="s">
        <v>345</v>
      </c>
      <c r="C226" s="69" t="s">
        <v>0</v>
      </c>
      <c r="D226" s="19">
        <f>F226+H226+J226</f>
        <v>4742935.29</v>
      </c>
      <c r="E226" s="19">
        <f t="shared" si="9"/>
        <v>195249571.32000002</v>
      </c>
      <c r="F226" s="19">
        <v>4026273.11</v>
      </c>
      <c r="G226" s="19">
        <f>ROUND(F226*B2,2)</f>
        <v>165747169.36000001</v>
      </c>
      <c r="H226" s="19">
        <v>711483.86</v>
      </c>
      <c r="I226" s="19">
        <f>ROUND(H226*B2,2)</f>
        <v>29289229.170000002</v>
      </c>
      <c r="J226" s="19">
        <v>5178.32</v>
      </c>
      <c r="K226" s="19">
        <f>ROUND(J226*B2,2)</f>
        <v>213172.79</v>
      </c>
      <c r="L226" s="19">
        <v>26298.17</v>
      </c>
      <c r="M226" s="19">
        <v>0</v>
      </c>
      <c r="N226" s="19">
        <v>0</v>
      </c>
      <c r="O226" s="19">
        <v>95632939.769999996</v>
      </c>
      <c r="P226" s="19">
        <v>0</v>
      </c>
      <c r="Q226" s="23"/>
      <c r="R226" s="24"/>
      <c r="S226" s="25"/>
      <c r="T226" s="25"/>
      <c r="U226" s="25"/>
      <c r="V226" s="25"/>
      <c r="W226" s="25"/>
      <c r="X226" s="25"/>
      <c r="Y226" s="25"/>
      <c r="Z226" s="25"/>
      <c r="AA226" s="25"/>
    </row>
    <row r="227" spans="1:27" s="30" customFormat="1" ht="42.6" customHeight="1" x14ac:dyDescent="0.2">
      <c r="A227" s="69">
        <v>107</v>
      </c>
      <c r="B227" s="70" t="s">
        <v>346</v>
      </c>
      <c r="C227" s="69" t="s">
        <v>0</v>
      </c>
      <c r="D227" s="19">
        <f t="shared" si="15"/>
        <v>0</v>
      </c>
      <c r="E227" s="19">
        <f t="shared" si="9"/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6379073.6399999997</v>
      </c>
      <c r="M227" s="19">
        <v>814998.85</v>
      </c>
      <c r="N227" s="19">
        <v>1319.05</v>
      </c>
      <c r="O227" s="19">
        <v>0</v>
      </c>
      <c r="P227" s="19">
        <v>0</v>
      </c>
      <c r="Q227" s="23"/>
      <c r="R227" s="24"/>
      <c r="S227" s="25"/>
      <c r="T227" s="25"/>
      <c r="U227" s="25"/>
      <c r="V227" s="25"/>
      <c r="W227" s="25"/>
      <c r="X227" s="25"/>
      <c r="Y227" s="25"/>
      <c r="Z227" s="25"/>
      <c r="AA227" s="25"/>
    </row>
    <row r="228" spans="1:27" s="30" customFormat="1" ht="45" customHeight="1" x14ac:dyDescent="0.2">
      <c r="A228" s="69">
        <v>108</v>
      </c>
      <c r="B228" s="70" t="s">
        <v>347</v>
      </c>
      <c r="C228" s="69" t="s">
        <v>0</v>
      </c>
      <c r="D228" s="19">
        <f t="shared" si="15"/>
        <v>0</v>
      </c>
      <c r="E228" s="19">
        <f t="shared" si="9"/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2">
        <v>6730642.2599999998</v>
      </c>
      <c r="M228" s="19">
        <v>843604.04</v>
      </c>
      <c r="N228" s="19">
        <v>1364.9</v>
      </c>
      <c r="O228" s="19">
        <v>0</v>
      </c>
      <c r="P228" s="19">
        <v>0</v>
      </c>
      <c r="Q228" s="23"/>
      <c r="R228" s="24"/>
      <c r="S228" s="25"/>
      <c r="T228" s="25"/>
      <c r="U228" s="25"/>
      <c r="V228" s="25"/>
      <c r="W228" s="25"/>
      <c r="X228" s="25"/>
      <c r="Y228" s="25"/>
      <c r="Z228" s="25"/>
      <c r="AA228" s="25"/>
    </row>
    <row r="229" spans="1:27" s="30" customFormat="1" ht="42.6" customHeight="1" x14ac:dyDescent="0.2">
      <c r="A229" s="69">
        <v>109</v>
      </c>
      <c r="B229" s="70" t="s">
        <v>348</v>
      </c>
      <c r="C229" s="69" t="s">
        <v>0</v>
      </c>
      <c r="D229" s="19">
        <f>F229+H229+J229</f>
        <v>446244.21</v>
      </c>
      <c r="E229" s="19">
        <f t="shared" si="9"/>
        <v>18370267.649999999</v>
      </c>
      <c r="F229" s="19">
        <v>386403.45</v>
      </c>
      <c r="G229" s="19">
        <f>ROUND(F229*B2,2)</f>
        <v>15906838.98</v>
      </c>
      <c r="H229" s="19">
        <v>59716.32</v>
      </c>
      <c r="I229" s="19">
        <f>ROUND(H229*B2,2)</f>
        <v>2458305.92</v>
      </c>
      <c r="J229" s="19">
        <v>124.44</v>
      </c>
      <c r="K229" s="19">
        <f>ROUND(J229*B2,2)</f>
        <v>5122.75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23"/>
      <c r="R229" s="24"/>
      <c r="S229" s="25"/>
      <c r="T229" s="25"/>
      <c r="U229" s="25"/>
      <c r="V229" s="25"/>
      <c r="W229" s="25"/>
      <c r="X229" s="25"/>
      <c r="Y229" s="25"/>
      <c r="Z229" s="25"/>
      <c r="AA229" s="25"/>
    </row>
    <row r="230" spans="1:27" s="30" customFormat="1" ht="42.6" customHeight="1" x14ac:dyDescent="0.2">
      <c r="A230" s="69">
        <v>110</v>
      </c>
      <c r="B230" s="70" t="s">
        <v>349</v>
      </c>
      <c r="C230" s="69" t="s">
        <v>0</v>
      </c>
      <c r="D230" s="19">
        <f t="shared" si="15"/>
        <v>3317212.7600000002</v>
      </c>
      <c r="E230" s="19">
        <f t="shared" si="9"/>
        <v>136557707.37</v>
      </c>
      <c r="F230" s="19">
        <v>2579144.2200000002</v>
      </c>
      <c r="G230" s="19">
        <f>ROUND(F230*B2,2)</f>
        <v>106174082.62</v>
      </c>
      <c r="H230" s="19">
        <v>735052.09</v>
      </c>
      <c r="I230" s="19">
        <f>ROUND(H230*B2,2)</f>
        <v>30259448.359999999</v>
      </c>
      <c r="J230" s="19">
        <v>3016.45</v>
      </c>
      <c r="K230" s="19">
        <f>ROUND(J230*B2,2)</f>
        <v>124176.39</v>
      </c>
      <c r="L230" s="19">
        <v>0</v>
      </c>
      <c r="M230" s="19">
        <v>0</v>
      </c>
      <c r="N230" s="19">
        <v>0</v>
      </c>
      <c r="O230" s="19">
        <v>60629094</v>
      </c>
      <c r="P230" s="19">
        <v>0</v>
      </c>
      <c r="Q230" s="23"/>
      <c r="R230" s="24"/>
      <c r="S230" s="25"/>
      <c r="T230" s="25"/>
      <c r="U230" s="25"/>
      <c r="V230" s="25"/>
      <c r="W230" s="25"/>
      <c r="X230" s="25"/>
      <c r="Y230" s="25"/>
      <c r="Z230" s="25"/>
      <c r="AA230" s="25"/>
    </row>
    <row r="231" spans="1:27" s="30" customFormat="1" ht="42.6" customHeight="1" x14ac:dyDescent="0.2">
      <c r="A231" s="78">
        <v>111</v>
      </c>
      <c r="B231" s="70" t="s">
        <v>350</v>
      </c>
      <c r="C231" s="69" t="s">
        <v>0</v>
      </c>
      <c r="D231" s="19">
        <f t="shared" si="15"/>
        <v>4881717.6399999997</v>
      </c>
      <c r="E231" s="19">
        <f t="shared" si="9"/>
        <v>200962741.05000001</v>
      </c>
      <c r="F231" s="19">
        <v>3803690.72</v>
      </c>
      <c r="G231" s="19">
        <f>ROUND(F231*B2,2)</f>
        <v>156584253.66</v>
      </c>
      <c r="H231" s="19">
        <v>1073938.9099999999</v>
      </c>
      <c r="I231" s="19">
        <f>ROUND(H231*B2,2)</f>
        <v>44210198.740000002</v>
      </c>
      <c r="J231" s="19">
        <v>4088.01</v>
      </c>
      <c r="K231" s="19">
        <f>ROUND(J231*B2,2)</f>
        <v>168288.65</v>
      </c>
      <c r="L231" s="19">
        <v>732953.77</v>
      </c>
      <c r="M231" s="19">
        <v>0</v>
      </c>
      <c r="N231" s="19">
        <v>0</v>
      </c>
      <c r="O231" s="19">
        <v>29665215.890000001</v>
      </c>
      <c r="P231" s="19">
        <v>0</v>
      </c>
      <c r="Q231" s="23"/>
      <c r="R231" s="24"/>
      <c r="S231" s="25"/>
      <c r="T231" s="25"/>
      <c r="U231" s="25"/>
      <c r="V231" s="25"/>
      <c r="W231" s="25"/>
      <c r="X231" s="25"/>
      <c r="Y231" s="25"/>
      <c r="Z231" s="25"/>
      <c r="AA231" s="25"/>
    </row>
    <row r="232" spans="1:27" s="30" customFormat="1" ht="42.6" customHeight="1" x14ac:dyDescent="0.2">
      <c r="A232" s="78"/>
      <c r="B232" s="70" t="s">
        <v>351</v>
      </c>
      <c r="C232" s="69" t="s">
        <v>0</v>
      </c>
      <c r="D232" s="19">
        <f t="shared" si="15"/>
        <v>2058468.8699999999</v>
      </c>
      <c r="E232" s="19">
        <f t="shared" si="9"/>
        <v>84739752.890000001</v>
      </c>
      <c r="F232" s="19">
        <v>1600002</v>
      </c>
      <c r="G232" s="19">
        <f>ROUND(F232*B2,2)</f>
        <v>65866322.329999998</v>
      </c>
      <c r="H232" s="19">
        <v>456709.48</v>
      </c>
      <c r="I232" s="19">
        <f>ROUND(H232*B2,2)</f>
        <v>18801085.140000001</v>
      </c>
      <c r="J232" s="19">
        <v>1757.39</v>
      </c>
      <c r="K232" s="19">
        <f>ROUND(J232*B2,2)</f>
        <v>72345.42</v>
      </c>
      <c r="L232" s="19">
        <v>3879201.45</v>
      </c>
      <c r="M232" s="19">
        <v>0</v>
      </c>
      <c r="N232" s="19">
        <v>0</v>
      </c>
      <c r="O232" s="19">
        <v>11289369.4</v>
      </c>
      <c r="P232" s="19">
        <v>0</v>
      </c>
      <c r="Q232" s="23"/>
      <c r="R232" s="24"/>
      <c r="S232" s="25"/>
      <c r="T232" s="25"/>
      <c r="U232" s="25"/>
      <c r="V232" s="25"/>
      <c r="W232" s="25"/>
      <c r="X232" s="25"/>
      <c r="Y232" s="25"/>
      <c r="Z232" s="25"/>
      <c r="AA232" s="25"/>
    </row>
    <row r="233" spans="1:27" s="30" customFormat="1" ht="42.6" customHeight="1" x14ac:dyDescent="0.2">
      <c r="A233" s="69">
        <v>112</v>
      </c>
      <c r="B233" s="70" t="s">
        <v>352</v>
      </c>
      <c r="C233" s="69" t="s">
        <v>0</v>
      </c>
      <c r="D233" s="19">
        <f t="shared" si="15"/>
        <v>0</v>
      </c>
      <c r="E233" s="19">
        <f t="shared" si="9"/>
        <v>0</v>
      </c>
      <c r="F233" s="19">
        <v>0</v>
      </c>
      <c r="G233" s="19">
        <f>ROUND(F233*B2,2)</f>
        <v>0</v>
      </c>
      <c r="H233" s="19">
        <v>0</v>
      </c>
      <c r="I233" s="19">
        <f>ROUND(H233*B2,2)</f>
        <v>0</v>
      </c>
      <c r="J233" s="19">
        <v>0</v>
      </c>
      <c r="K233" s="19">
        <f>ROUND(J233*B2,2)</f>
        <v>0</v>
      </c>
      <c r="L233" s="19">
        <v>13140596.689999999</v>
      </c>
      <c r="M233" s="19">
        <v>4016835.67</v>
      </c>
      <c r="N233" s="19">
        <v>6514.04</v>
      </c>
      <c r="O233" s="19">
        <v>0</v>
      </c>
      <c r="P233" s="19">
        <v>0</v>
      </c>
      <c r="Q233" s="23"/>
      <c r="R233" s="24"/>
      <c r="S233" s="25"/>
      <c r="T233" s="25"/>
      <c r="U233" s="25"/>
      <c r="V233" s="25"/>
      <c r="W233" s="25"/>
      <c r="X233" s="25"/>
      <c r="Y233" s="25"/>
      <c r="Z233" s="25"/>
      <c r="AA233" s="25"/>
    </row>
    <row r="234" spans="1:27" s="30" customFormat="1" ht="42.6" customHeight="1" x14ac:dyDescent="0.2">
      <c r="A234" s="78">
        <v>113</v>
      </c>
      <c r="B234" s="70" t="s">
        <v>143</v>
      </c>
      <c r="C234" s="69" t="s">
        <v>0</v>
      </c>
      <c r="D234" s="19">
        <f>F234+H234+J234</f>
        <v>6064</v>
      </c>
      <c r="E234" s="19">
        <f t="shared" si="9"/>
        <v>249633.03999999998</v>
      </c>
      <c r="F234" s="19">
        <v>6002.24</v>
      </c>
      <c r="G234" s="19">
        <f>ROUND(F234*B2,2)</f>
        <v>247090.61</v>
      </c>
      <c r="H234" s="19">
        <v>60.54</v>
      </c>
      <c r="I234" s="19">
        <f>ROUND(H234*B2,2)</f>
        <v>2492.21</v>
      </c>
      <c r="J234" s="19">
        <v>1.22</v>
      </c>
      <c r="K234" s="19">
        <f>ROUND(J234*B2,2)</f>
        <v>50.22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23"/>
      <c r="R234" s="24"/>
      <c r="S234" s="25"/>
      <c r="T234" s="25"/>
      <c r="U234" s="25"/>
      <c r="V234" s="25"/>
      <c r="W234" s="25"/>
      <c r="X234" s="25"/>
      <c r="Y234" s="25"/>
      <c r="Z234" s="25"/>
      <c r="AA234" s="25"/>
    </row>
    <row r="235" spans="1:27" s="30" customFormat="1" ht="42.6" customHeight="1" x14ac:dyDescent="0.2">
      <c r="A235" s="78"/>
      <c r="B235" s="70" t="s">
        <v>353</v>
      </c>
      <c r="C235" s="69" t="s">
        <v>29</v>
      </c>
      <c r="D235" s="19">
        <f t="shared" si="15"/>
        <v>0</v>
      </c>
      <c r="E235" s="19">
        <f t="shared" si="9"/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10536.88</v>
      </c>
      <c r="P235" s="19">
        <v>0</v>
      </c>
      <c r="Q235" s="23"/>
      <c r="R235" s="24"/>
      <c r="S235" s="25"/>
      <c r="T235" s="25"/>
      <c r="U235" s="25"/>
      <c r="V235" s="25"/>
      <c r="W235" s="25"/>
      <c r="X235" s="25"/>
      <c r="Y235" s="25"/>
      <c r="Z235" s="25"/>
      <c r="AA235" s="25"/>
    </row>
    <row r="236" spans="1:27" s="30" customFormat="1" ht="42.6" customHeight="1" x14ac:dyDescent="0.2">
      <c r="A236" s="78">
        <v>114</v>
      </c>
      <c r="B236" s="70" t="s">
        <v>354</v>
      </c>
      <c r="C236" s="69" t="s">
        <v>0</v>
      </c>
      <c r="D236" s="19">
        <f t="shared" si="15"/>
        <v>0</v>
      </c>
      <c r="E236" s="19">
        <f t="shared" si="9"/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2">
        <v>13185939.279999999</v>
      </c>
      <c r="M236" s="19">
        <v>3290036.24</v>
      </c>
      <c r="N236" s="19">
        <v>5329.4</v>
      </c>
      <c r="O236" s="19">
        <v>0</v>
      </c>
      <c r="P236" s="19">
        <v>0</v>
      </c>
      <c r="Q236" s="23"/>
      <c r="R236" s="24"/>
      <c r="S236" s="25"/>
      <c r="T236" s="25"/>
      <c r="U236" s="25"/>
      <c r="V236" s="25"/>
      <c r="W236" s="25"/>
      <c r="X236" s="25"/>
      <c r="Y236" s="25"/>
      <c r="Z236" s="25"/>
      <c r="AA236" s="25"/>
    </row>
    <row r="237" spans="1:27" s="30" customFormat="1" ht="42.6" customHeight="1" x14ac:dyDescent="0.2">
      <c r="A237" s="78"/>
      <c r="B237" s="70" t="s">
        <v>355</v>
      </c>
      <c r="C237" s="69" t="s">
        <v>0</v>
      </c>
      <c r="D237" s="19">
        <f t="shared" si="15"/>
        <v>0</v>
      </c>
      <c r="E237" s="19">
        <f t="shared" si="9"/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2">
        <v>54315302.159999996</v>
      </c>
      <c r="M237" s="19">
        <v>15005211.789999999</v>
      </c>
      <c r="N237" s="19">
        <v>24310.67</v>
      </c>
      <c r="O237" s="19">
        <v>0</v>
      </c>
      <c r="P237" s="19">
        <v>0</v>
      </c>
      <c r="Q237" s="23"/>
      <c r="R237" s="24"/>
      <c r="S237" s="25"/>
      <c r="T237" s="25"/>
      <c r="U237" s="25"/>
      <c r="V237" s="25"/>
      <c r="W237" s="25"/>
      <c r="X237" s="25"/>
      <c r="Y237" s="25"/>
      <c r="Z237" s="25"/>
      <c r="AA237" s="25"/>
    </row>
    <row r="238" spans="1:27" s="30" customFormat="1" ht="42.6" customHeight="1" x14ac:dyDescent="0.2">
      <c r="A238" s="69">
        <v>115</v>
      </c>
      <c r="B238" s="70" t="s">
        <v>356</v>
      </c>
      <c r="C238" s="69" t="s">
        <v>0</v>
      </c>
      <c r="D238" s="19">
        <f>F238+H238+J238</f>
        <v>41466.71</v>
      </c>
      <c r="E238" s="19">
        <f t="shared" si="9"/>
        <v>1707035.17</v>
      </c>
      <c r="F238" s="19">
        <v>39181.18</v>
      </c>
      <c r="G238" s="19">
        <f>ROUND(F238*B2,2)</f>
        <v>1612948.13</v>
      </c>
      <c r="H238" s="19">
        <v>483.06</v>
      </c>
      <c r="I238" s="19">
        <f>ROUND(H238*B2,2)</f>
        <v>19885.84</v>
      </c>
      <c r="J238" s="19">
        <v>1802.47</v>
      </c>
      <c r="K238" s="19">
        <f>ROUND(J238*B2,2)</f>
        <v>74201.2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23"/>
      <c r="R238" s="24"/>
      <c r="S238" s="25"/>
      <c r="T238" s="25"/>
      <c r="U238" s="25"/>
      <c r="V238" s="25"/>
      <c r="W238" s="25"/>
      <c r="X238" s="25"/>
      <c r="Y238" s="25"/>
      <c r="Z238" s="25"/>
      <c r="AA238" s="25"/>
    </row>
    <row r="239" spans="1:27" s="30" customFormat="1" ht="42.6" customHeight="1" x14ac:dyDescent="0.2">
      <c r="A239" s="69">
        <v>116</v>
      </c>
      <c r="B239" s="70" t="s">
        <v>144</v>
      </c>
      <c r="C239" s="69" t="s">
        <v>29</v>
      </c>
      <c r="D239" s="19">
        <f t="shared" si="15"/>
        <v>0</v>
      </c>
      <c r="E239" s="19">
        <f t="shared" si="9"/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8644.24</v>
      </c>
      <c r="P239" s="19">
        <v>0</v>
      </c>
      <c r="Q239" s="23"/>
      <c r="R239" s="24"/>
      <c r="S239" s="25"/>
      <c r="T239" s="25"/>
      <c r="U239" s="25"/>
      <c r="V239" s="25"/>
      <c r="W239" s="25"/>
      <c r="X239" s="25"/>
      <c r="Y239" s="25"/>
      <c r="Z239" s="25"/>
      <c r="AA239" s="25"/>
    </row>
    <row r="240" spans="1:27" s="30" customFormat="1" ht="46.15" customHeight="1" x14ac:dyDescent="0.2">
      <c r="A240" s="78">
        <v>117</v>
      </c>
      <c r="B240" s="70" t="s">
        <v>357</v>
      </c>
      <c r="C240" s="69" t="s">
        <v>0</v>
      </c>
      <c r="D240" s="19">
        <f t="shared" si="15"/>
        <v>0</v>
      </c>
      <c r="E240" s="19">
        <f t="shared" si="9"/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23"/>
      <c r="R240" s="24"/>
      <c r="S240" s="25"/>
      <c r="T240" s="25"/>
      <c r="U240" s="25"/>
      <c r="V240" s="25"/>
      <c r="W240" s="25"/>
      <c r="X240" s="25"/>
      <c r="Y240" s="25"/>
      <c r="Z240" s="25"/>
      <c r="AA240" s="25"/>
    </row>
    <row r="241" spans="1:27" s="30" customFormat="1" ht="42.6" customHeight="1" x14ac:dyDescent="0.2">
      <c r="A241" s="78"/>
      <c r="B241" s="70" t="s">
        <v>238</v>
      </c>
      <c r="C241" s="69" t="s">
        <v>0</v>
      </c>
      <c r="D241" s="19">
        <f t="shared" si="15"/>
        <v>0</v>
      </c>
      <c r="E241" s="19">
        <f t="shared" ref="E241:E302" si="16">G241+I241+K241</f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31841.47</v>
      </c>
      <c r="O241" s="19">
        <v>0</v>
      </c>
      <c r="P241" s="19">
        <v>0</v>
      </c>
      <c r="Q241" s="23"/>
      <c r="R241" s="24"/>
      <c r="S241" s="25"/>
      <c r="T241" s="25"/>
      <c r="U241" s="25"/>
      <c r="V241" s="25"/>
      <c r="W241" s="25"/>
      <c r="X241" s="25"/>
      <c r="Y241" s="25"/>
      <c r="Z241" s="25"/>
      <c r="AA241" s="25"/>
    </row>
    <row r="242" spans="1:27" s="30" customFormat="1" ht="42.6" customHeight="1" x14ac:dyDescent="0.2">
      <c r="A242" s="78"/>
      <c r="B242" s="70" t="s">
        <v>145</v>
      </c>
      <c r="C242" s="69" t="s">
        <v>0</v>
      </c>
      <c r="D242" s="19">
        <f t="shared" si="15"/>
        <v>0</v>
      </c>
      <c r="E242" s="19">
        <f t="shared" si="16"/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212594.6</v>
      </c>
      <c r="O242" s="19">
        <v>0</v>
      </c>
      <c r="P242" s="19">
        <v>0</v>
      </c>
      <c r="Q242" s="23"/>
      <c r="R242" s="24"/>
      <c r="S242" s="25"/>
      <c r="T242" s="25"/>
      <c r="U242" s="25"/>
      <c r="V242" s="25"/>
      <c r="W242" s="25"/>
      <c r="X242" s="25"/>
      <c r="Y242" s="25"/>
      <c r="Z242" s="25"/>
      <c r="AA242" s="25"/>
    </row>
    <row r="243" spans="1:27" s="30" customFormat="1" ht="42.6" customHeight="1" x14ac:dyDescent="0.2">
      <c r="A243" s="78"/>
      <c r="B243" s="70" t="s">
        <v>146</v>
      </c>
      <c r="C243" s="69" t="s">
        <v>1</v>
      </c>
      <c r="D243" s="19">
        <f t="shared" si="15"/>
        <v>0</v>
      </c>
      <c r="E243" s="19">
        <f t="shared" si="16"/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84527733.120000005</v>
      </c>
      <c r="M243" s="19">
        <v>11759936.65</v>
      </c>
      <c r="N243" s="19">
        <v>4709426.88</v>
      </c>
      <c r="O243" s="19">
        <v>0</v>
      </c>
      <c r="P243" s="19">
        <v>0</v>
      </c>
      <c r="Q243" s="23"/>
      <c r="R243" s="24"/>
      <c r="S243" s="25"/>
      <c r="T243" s="25"/>
      <c r="U243" s="25"/>
      <c r="V243" s="25"/>
      <c r="W243" s="25"/>
      <c r="X243" s="25"/>
      <c r="Y243" s="25"/>
      <c r="Z243" s="25"/>
      <c r="AA243" s="25"/>
    </row>
    <row r="244" spans="1:27" s="30" customFormat="1" ht="42.6" customHeight="1" x14ac:dyDescent="0.2">
      <c r="A244" s="78"/>
      <c r="B244" s="70" t="s">
        <v>147</v>
      </c>
      <c r="C244" s="69" t="s">
        <v>1</v>
      </c>
      <c r="D244" s="19">
        <f t="shared" si="15"/>
        <v>0</v>
      </c>
      <c r="E244" s="19">
        <f t="shared" si="16"/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17078675</v>
      </c>
      <c r="O244" s="19">
        <v>0</v>
      </c>
      <c r="P244" s="19">
        <v>0</v>
      </c>
      <c r="Q244" s="23"/>
      <c r="R244" s="24"/>
      <c r="S244" s="25"/>
      <c r="T244" s="25"/>
      <c r="U244" s="25"/>
      <c r="V244" s="25"/>
      <c r="W244" s="25"/>
      <c r="X244" s="25"/>
      <c r="Y244" s="25"/>
      <c r="Z244" s="25"/>
      <c r="AA244" s="25"/>
    </row>
    <row r="245" spans="1:27" s="30" customFormat="1" ht="42.6" customHeight="1" x14ac:dyDescent="0.2">
      <c r="A245" s="78"/>
      <c r="B245" s="70" t="s">
        <v>308</v>
      </c>
      <c r="C245" s="69" t="s">
        <v>1</v>
      </c>
      <c r="D245" s="19">
        <f t="shared" si="15"/>
        <v>0</v>
      </c>
      <c r="E245" s="19">
        <f t="shared" si="16"/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100113586.81999999</v>
      </c>
      <c r="M245" s="19">
        <v>175829700.47999999</v>
      </c>
      <c r="N245" s="19">
        <v>144702358.47999999</v>
      </c>
      <c r="O245" s="19">
        <v>0</v>
      </c>
      <c r="P245" s="19">
        <v>0</v>
      </c>
      <c r="Q245" s="23"/>
      <c r="R245" s="24"/>
      <c r="S245" s="25"/>
      <c r="T245" s="25"/>
      <c r="U245" s="25"/>
      <c r="V245" s="25"/>
      <c r="W245" s="25"/>
      <c r="X245" s="25"/>
      <c r="Y245" s="25"/>
      <c r="Z245" s="25"/>
      <c r="AA245" s="25"/>
    </row>
    <row r="246" spans="1:27" s="30" customFormat="1" ht="42.6" customHeight="1" x14ac:dyDescent="0.2">
      <c r="A246" s="78">
        <v>118</v>
      </c>
      <c r="B246" s="70" t="s">
        <v>358</v>
      </c>
      <c r="C246" s="69" t="s">
        <v>0</v>
      </c>
      <c r="D246" s="19">
        <f t="shared" si="15"/>
        <v>0</v>
      </c>
      <c r="E246" s="19">
        <f t="shared" si="16"/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1173792.5</v>
      </c>
      <c r="P246" s="19">
        <v>0</v>
      </c>
      <c r="Q246" s="23"/>
      <c r="R246" s="24"/>
      <c r="S246" s="25"/>
      <c r="T246" s="25"/>
      <c r="U246" s="25"/>
      <c r="V246" s="25"/>
      <c r="W246" s="25"/>
      <c r="X246" s="25"/>
      <c r="Y246" s="25"/>
      <c r="Z246" s="25"/>
      <c r="AA246" s="25"/>
    </row>
    <row r="247" spans="1:27" s="30" customFormat="1" ht="42.6" customHeight="1" x14ac:dyDescent="0.2">
      <c r="A247" s="78"/>
      <c r="B247" s="70" t="s">
        <v>148</v>
      </c>
      <c r="C247" s="69" t="s">
        <v>0</v>
      </c>
      <c r="D247" s="19">
        <f t="shared" si="15"/>
        <v>0</v>
      </c>
      <c r="E247" s="19">
        <f t="shared" si="16"/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798167.72</v>
      </c>
      <c r="P247" s="19">
        <v>0</v>
      </c>
      <c r="Q247" s="23"/>
      <c r="R247" s="24"/>
      <c r="S247" s="25"/>
      <c r="T247" s="25"/>
      <c r="U247" s="25"/>
      <c r="V247" s="25"/>
      <c r="W247" s="25"/>
      <c r="X247" s="25"/>
      <c r="Y247" s="25"/>
      <c r="Z247" s="25"/>
      <c r="AA247" s="25"/>
    </row>
    <row r="248" spans="1:27" s="30" customFormat="1" ht="42.6" customHeight="1" x14ac:dyDescent="0.2">
      <c r="A248" s="69">
        <v>119</v>
      </c>
      <c r="B248" s="70" t="s">
        <v>359</v>
      </c>
      <c r="C248" s="69" t="s">
        <v>0</v>
      </c>
      <c r="D248" s="19">
        <f t="shared" si="15"/>
        <v>0</v>
      </c>
      <c r="E248" s="19">
        <f t="shared" si="16"/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5093162.7</v>
      </c>
      <c r="P248" s="19">
        <v>0</v>
      </c>
      <c r="Q248" s="23"/>
      <c r="R248" s="24"/>
      <c r="S248" s="25"/>
      <c r="T248" s="25"/>
      <c r="U248" s="25"/>
      <c r="V248" s="25"/>
      <c r="W248" s="25"/>
      <c r="X248" s="25"/>
      <c r="Y248" s="25"/>
      <c r="Z248" s="25"/>
      <c r="AA248" s="25"/>
    </row>
    <row r="249" spans="1:27" s="30" customFormat="1" ht="42.6" customHeight="1" x14ac:dyDescent="0.2">
      <c r="A249" s="78">
        <v>120</v>
      </c>
      <c r="B249" s="70" t="s">
        <v>360</v>
      </c>
      <c r="C249" s="69" t="s">
        <v>0</v>
      </c>
      <c r="D249" s="19">
        <f t="shared" si="15"/>
        <v>0</v>
      </c>
      <c r="E249" s="19">
        <f t="shared" si="16"/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52423237.700000003</v>
      </c>
      <c r="P249" s="19">
        <v>0</v>
      </c>
      <c r="Q249" s="23"/>
      <c r="R249" s="24"/>
      <c r="S249" s="25"/>
      <c r="T249" s="25"/>
      <c r="U249" s="25"/>
      <c r="V249" s="25"/>
      <c r="W249" s="25"/>
      <c r="X249" s="25"/>
      <c r="Y249" s="25"/>
      <c r="Z249" s="25"/>
      <c r="AA249" s="25"/>
    </row>
    <row r="250" spans="1:27" s="30" customFormat="1" ht="42.6" customHeight="1" x14ac:dyDescent="0.2">
      <c r="A250" s="78"/>
      <c r="B250" s="70" t="s">
        <v>361</v>
      </c>
      <c r="C250" s="69" t="s">
        <v>0</v>
      </c>
      <c r="D250" s="19">
        <f t="shared" si="15"/>
        <v>0</v>
      </c>
      <c r="E250" s="19">
        <f t="shared" si="16"/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822086.42</v>
      </c>
      <c r="P250" s="19">
        <v>0</v>
      </c>
      <c r="Q250" s="23"/>
      <c r="R250" s="24"/>
      <c r="S250" s="25"/>
      <c r="T250" s="25"/>
      <c r="U250" s="25"/>
      <c r="V250" s="25"/>
      <c r="W250" s="25"/>
      <c r="X250" s="25"/>
      <c r="Y250" s="25"/>
      <c r="Z250" s="25"/>
      <c r="AA250" s="25"/>
    </row>
    <row r="251" spans="1:27" s="30" customFormat="1" ht="42.6" customHeight="1" x14ac:dyDescent="0.2">
      <c r="A251" s="69">
        <v>121</v>
      </c>
      <c r="B251" s="70" t="s">
        <v>362</v>
      </c>
      <c r="C251" s="69" t="s">
        <v>0</v>
      </c>
      <c r="D251" s="19">
        <f t="shared" si="15"/>
        <v>0</v>
      </c>
      <c r="E251" s="19">
        <f t="shared" si="16"/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f>1417261.71+16236146.04</f>
        <v>17653407.75</v>
      </c>
      <c r="P251" s="19">
        <v>0</v>
      </c>
      <c r="Q251" s="23"/>
      <c r="R251" s="24"/>
      <c r="S251" s="25"/>
      <c r="T251" s="25"/>
      <c r="U251" s="25"/>
      <c r="V251" s="25"/>
      <c r="W251" s="25"/>
      <c r="X251" s="25"/>
      <c r="Y251" s="25"/>
      <c r="Z251" s="25"/>
      <c r="AA251" s="25"/>
    </row>
    <row r="252" spans="1:27" s="30" customFormat="1" ht="42.6" customHeight="1" x14ac:dyDescent="0.2">
      <c r="A252" s="78">
        <v>122</v>
      </c>
      <c r="B252" s="70" t="s">
        <v>263</v>
      </c>
      <c r="C252" s="69" t="s">
        <v>1</v>
      </c>
      <c r="D252" s="19">
        <f t="shared" si="15"/>
        <v>0</v>
      </c>
      <c r="E252" s="19">
        <f t="shared" si="16"/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41796005.109999999</v>
      </c>
      <c r="N252" s="19">
        <v>54119.7</v>
      </c>
      <c r="O252" s="19">
        <v>0</v>
      </c>
      <c r="P252" s="19">
        <v>0</v>
      </c>
      <c r="Q252" s="23"/>
      <c r="R252" s="24"/>
      <c r="S252" s="25"/>
      <c r="T252" s="25"/>
      <c r="U252" s="25"/>
      <c r="V252" s="25"/>
      <c r="W252" s="25"/>
      <c r="X252" s="25"/>
      <c r="Y252" s="25"/>
      <c r="Z252" s="25"/>
      <c r="AA252" s="25"/>
    </row>
    <row r="253" spans="1:27" s="30" customFormat="1" ht="42.6" customHeight="1" x14ac:dyDescent="0.2">
      <c r="A253" s="78"/>
      <c r="B253" s="70" t="s">
        <v>149</v>
      </c>
      <c r="C253" s="69" t="s">
        <v>1</v>
      </c>
      <c r="D253" s="19">
        <f t="shared" si="15"/>
        <v>0</v>
      </c>
      <c r="E253" s="19">
        <f t="shared" si="16"/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37814295.789999999</v>
      </c>
      <c r="N253" s="19">
        <v>88009.49</v>
      </c>
      <c r="O253" s="19">
        <v>0</v>
      </c>
      <c r="P253" s="19">
        <v>0</v>
      </c>
      <c r="Q253" s="23"/>
      <c r="R253" s="24"/>
      <c r="S253" s="25"/>
      <c r="T253" s="25"/>
      <c r="U253" s="25"/>
      <c r="V253" s="25"/>
      <c r="W253" s="25"/>
      <c r="X253" s="25"/>
      <c r="Y253" s="25"/>
      <c r="Z253" s="25"/>
      <c r="AA253" s="25"/>
    </row>
    <row r="254" spans="1:27" s="30" customFormat="1" ht="42.6" customHeight="1" x14ac:dyDescent="0.2">
      <c r="A254" s="69">
        <v>123</v>
      </c>
      <c r="B254" s="70" t="s">
        <v>150</v>
      </c>
      <c r="C254" s="69" t="s">
        <v>1</v>
      </c>
      <c r="D254" s="19">
        <f t="shared" si="15"/>
        <v>0</v>
      </c>
      <c r="E254" s="19">
        <f t="shared" si="16"/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2968993.91</v>
      </c>
      <c r="M254" s="19">
        <v>19290772.09</v>
      </c>
      <c r="N254" s="19">
        <v>4357.26</v>
      </c>
      <c r="O254" s="19">
        <v>0</v>
      </c>
      <c r="P254" s="19">
        <v>0</v>
      </c>
      <c r="Q254" s="23"/>
      <c r="R254" s="24"/>
      <c r="S254" s="25"/>
      <c r="T254" s="25"/>
      <c r="U254" s="25"/>
      <c r="V254" s="25"/>
      <c r="W254" s="25"/>
      <c r="X254" s="25"/>
      <c r="Y254" s="25"/>
      <c r="Z254" s="25"/>
      <c r="AA254" s="25"/>
    </row>
    <row r="255" spans="1:27" s="30" customFormat="1" ht="42.6" customHeight="1" x14ac:dyDescent="0.2">
      <c r="A255" s="78">
        <v>124</v>
      </c>
      <c r="B255" s="70" t="s">
        <v>242</v>
      </c>
      <c r="C255" s="78" t="s">
        <v>1</v>
      </c>
      <c r="D255" s="19">
        <f t="shared" ref="D255" si="17">F255+H255+J255</f>
        <v>0</v>
      </c>
      <c r="E255" s="19">
        <f t="shared" si="16"/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461965.71</v>
      </c>
      <c r="O255" s="19">
        <v>0</v>
      </c>
      <c r="P255" s="19">
        <v>0</v>
      </c>
      <c r="Q255" s="23"/>
      <c r="R255" s="24"/>
      <c r="S255" s="25"/>
      <c r="T255" s="25"/>
      <c r="U255" s="25"/>
      <c r="V255" s="25"/>
      <c r="W255" s="25"/>
      <c r="X255" s="25"/>
      <c r="Y255" s="25"/>
      <c r="Z255" s="25"/>
      <c r="AA255" s="25"/>
    </row>
    <row r="256" spans="1:27" s="30" customFormat="1" ht="42.6" customHeight="1" x14ac:dyDescent="0.2">
      <c r="A256" s="78"/>
      <c r="B256" s="70" t="s">
        <v>241</v>
      </c>
      <c r="C256" s="78"/>
      <c r="D256" s="19">
        <f t="shared" si="15"/>
        <v>0</v>
      </c>
      <c r="E256" s="19">
        <f t="shared" si="16"/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311380827.63999999</v>
      </c>
      <c r="N256" s="19"/>
      <c r="O256" s="19">
        <v>0</v>
      </c>
      <c r="P256" s="19">
        <v>0</v>
      </c>
      <c r="Q256" s="23"/>
      <c r="R256" s="24"/>
      <c r="S256" s="25"/>
      <c r="T256" s="25"/>
      <c r="U256" s="25"/>
      <c r="V256" s="25"/>
      <c r="W256" s="25"/>
      <c r="X256" s="25"/>
      <c r="Y256" s="25"/>
      <c r="Z256" s="25"/>
      <c r="AA256" s="25"/>
    </row>
    <row r="257" spans="1:27" s="30" customFormat="1" ht="42.6" customHeight="1" x14ac:dyDescent="0.2">
      <c r="A257" s="78"/>
      <c r="B257" s="70" t="s">
        <v>151</v>
      </c>
      <c r="C257" s="78"/>
      <c r="D257" s="19">
        <f t="shared" si="15"/>
        <v>0</v>
      </c>
      <c r="E257" s="19">
        <f t="shared" si="16"/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6101956.6799999997</v>
      </c>
      <c r="O257" s="19">
        <v>0</v>
      </c>
      <c r="P257" s="19">
        <v>0</v>
      </c>
      <c r="Q257" s="23"/>
      <c r="R257" s="24"/>
      <c r="S257" s="25"/>
      <c r="T257" s="25"/>
      <c r="U257" s="25"/>
      <c r="V257" s="25"/>
      <c r="W257" s="25"/>
      <c r="X257" s="25"/>
      <c r="Y257" s="25"/>
      <c r="Z257" s="25"/>
      <c r="AA257" s="25"/>
    </row>
    <row r="258" spans="1:27" s="30" customFormat="1" ht="42.6" customHeight="1" x14ac:dyDescent="0.2">
      <c r="A258" s="78"/>
      <c r="B258" s="70" t="s">
        <v>152</v>
      </c>
      <c r="C258" s="78"/>
      <c r="D258" s="19">
        <f t="shared" si="15"/>
        <v>0</v>
      </c>
      <c r="E258" s="19">
        <f t="shared" si="16"/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22046903.129999999</v>
      </c>
      <c r="O258" s="19">
        <v>0</v>
      </c>
      <c r="P258" s="19">
        <v>0</v>
      </c>
      <c r="Q258" s="23"/>
      <c r="R258" s="24"/>
      <c r="S258" s="25"/>
      <c r="T258" s="25"/>
      <c r="U258" s="25"/>
      <c r="V258" s="25"/>
      <c r="W258" s="25"/>
      <c r="X258" s="25"/>
      <c r="Y258" s="25"/>
      <c r="Z258" s="25"/>
      <c r="AA258" s="25"/>
    </row>
    <row r="259" spans="1:27" s="30" customFormat="1" ht="42.6" customHeight="1" x14ac:dyDescent="0.2">
      <c r="A259" s="78">
        <v>125</v>
      </c>
      <c r="B259" s="70" t="s">
        <v>153</v>
      </c>
      <c r="C259" s="69" t="s">
        <v>1</v>
      </c>
      <c r="D259" s="19">
        <f t="shared" si="15"/>
        <v>0</v>
      </c>
      <c r="E259" s="19">
        <f t="shared" si="16"/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11887075.27</v>
      </c>
      <c r="O259" s="19">
        <v>0</v>
      </c>
      <c r="P259" s="19">
        <v>0</v>
      </c>
      <c r="Q259" s="23"/>
      <c r="R259" s="24"/>
      <c r="S259" s="25"/>
      <c r="T259" s="25"/>
      <c r="U259" s="25"/>
      <c r="V259" s="25"/>
      <c r="W259" s="25"/>
      <c r="X259" s="25"/>
      <c r="Y259" s="25"/>
      <c r="Z259" s="25"/>
      <c r="AA259" s="25"/>
    </row>
    <row r="260" spans="1:27" s="30" customFormat="1" ht="42.6" customHeight="1" x14ac:dyDescent="0.2">
      <c r="A260" s="78"/>
      <c r="B260" s="70" t="s">
        <v>154</v>
      </c>
      <c r="C260" s="69" t="s">
        <v>1</v>
      </c>
      <c r="D260" s="19">
        <f t="shared" si="15"/>
        <v>0</v>
      </c>
      <c r="E260" s="19">
        <f t="shared" si="16"/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17935408.350000001</v>
      </c>
      <c r="O260" s="19">
        <v>0</v>
      </c>
      <c r="P260" s="19">
        <v>0</v>
      </c>
      <c r="Q260" s="23"/>
      <c r="R260" s="24"/>
      <c r="S260" s="25"/>
      <c r="T260" s="25"/>
      <c r="U260" s="25"/>
      <c r="V260" s="25"/>
      <c r="W260" s="25"/>
      <c r="X260" s="25"/>
      <c r="Y260" s="25"/>
      <c r="Z260" s="25"/>
      <c r="AA260" s="25"/>
    </row>
    <row r="261" spans="1:27" s="30" customFormat="1" ht="42.6" customHeight="1" x14ac:dyDescent="0.2">
      <c r="A261" s="69">
        <v>126</v>
      </c>
      <c r="B261" s="70" t="s">
        <v>363</v>
      </c>
      <c r="C261" s="69" t="s">
        <v>1</v>
      </c>
      <c r="D261" s="19">
        <f t="shared" si="15"/>
        <v>0</v>
      </c>
      <c r="E261" s="19">
        <f t="shared" si="16"/>
        <v>0</v>
      </c>
      <c r="F261" s="19">
        <v>0</v>
      </c>
      <c r="G261" s="19">
        <f>ROUND(F261*B3,2)</f>
        <v>0</v>
      </c>
      <c r="H261" s="19">
        <v>0</v>
      </c>
      <c r="I261" s="19">
        <f>ROUND(H261*B3,2)</f>
        <v>0</v>
      </c>
      <c r="J261" s="19">
        <v>0</v>
      </c>
      <c r="K261" s="19">
        <v>0</v>
      </c>
      <c r="L261" s="19">
        <v>16003214.41</v>
      </c>
      <c r="M261" s="19">
        <v>3419313.85</v>
      </c>
      <c r="N261" s="19">
        <v>7573.76</v>
      </c>
      <c r="O261" s="19">
        <v>0</v>
      </c>
      <c r="P261" s="19">
        <v>0</v>
      </c>
      <c r="Q261" s="23"/>
      <c r="R261" s="24"/>
      <c r="S261" s="25"/>
      <c r="T261" s="25"/>
      <c r="U261" s="25"/>
      <c r="V261" s="25"/>
      <c r="W261" s="25"/>
      <c r="X261" s="25"/>
      <c r="Y261" s="25"/>
      <c r="Z261" s="25"/>
      <c r="AA261" s="25"/>
    </row>
    <row r="262" spans="1:27" s="30" customFormat="1" ht="42.6" customHeight="1" x14ac:dyDescent="0.2">
      <c r="A262" s="78">
        <v>127</v>
      </c>
      <c r="B262" s="70" t="s">
        <v>364</v>
      </c>
      <c r="C262" s="69" t="s">
        <v>1</v>
      </c>
      <c r="D262" s="19">
        <f t="shared" si="15"/>
        <v>0</v>
      </c>
      <c r="E262" s="19">
        <f t="shared" si="16"/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877338.46000000008</v>
      </c>
      <c r="N262" s="19">
        <v>462450.01999999996</v>
      </c>
      <c r="O262" s="19">
        <v>0</v>
      </c>
      <c r="P262" s="19">
        <v>0</v>
      </c>
      <c r="Q262" s="23"/>
      <c r="R262" s="24"/>
      <c r="S262" s="25"/>
      <c r="T262" s="25"/>
      <c r="U262" s="25"/>
      <c r="V262" s="25"/>
      <c r="W262" s="25"/>
      <c r="X262" s="25"/>
      <c r="Y262" s="25"/>
      <c r="Z262" s="25"/>
      <c r="AA262" s="25"/>
    </row>
    <row r="263" spans="1:27" s="30" customFormat="1" ht="42.6" customHeight="1" x14ac:dyDescent="0.2">
      <c r="A263" s="78"/>
      <c r="B263" s="70" t="s">
        <v>365</v>
      </c>
      <c r="C263" s="69" t="s">
        <v>1</v>
      </c>
      <c r="D263" s="19">
        <f t="shared" si="15"/>
        <v>0</v>
      </c>
      <c r="E263" s="19">
        <f t="shared" si="16"/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1698269.74</v>
      </c>
      <c r="N263" s="19">
        <v>3649.93</v>
      </c>
      <c r="O263" s="19">
        <v>0</v>
      </c>
      <c r="P263" s="19">
        <v>0</v>
      </c>
      <c r="Q263" s="23"/>
      <c r="R263" s="24"/>
      <c r="S263" s="25"/>
      <c r="T263" s="25"/>
      <c r="U263" s="25"/>
      <c r="V263" s="25"/>
      <c r="W263" s="25"/>
      <c r="X263" s="25"/>
      <c r="Y263" s="25"/>
      <c r="Z263" s="25"/>
      <c r="AA263" s="25"/>
    </row>
    <row r="264" spans="1:27" s="30" customFormat="1" ht="49.5" customHeight="1" x14ac:dyDescent="0.2">
      <c r="A264" s="69">
        <v>128</v>
      </c>
      <c r="B264" s="70" t="s">
        <v>366</v>
      </c>
      <c r="C264" s="69" t="s">
        <v>1</v>
      </c>
      <c r="D264" s="19">
        <f t="shared" si="15"/>
        <v>0</v>
      </c>
      <c r="E264" s="19">
        <f t="shared" si="16"/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706070.75</v>
      </c>
      <c r="N264" s="19">
        <v>402361.48</v>
      </c>
      <c r="O264" s="19">
        <v>0</v>
      </c>
      <c r="P264" s="19">
        <v>0</v>
      </c>
      <c r="Q264" s="23"/>
      <c r="R264" s="24"/>
      <c r="S264" s="25"/>
      <c r="T264" s="25"/>
      <c r="U264" s="25"/>
      <c r="V264" s="25"/>
      <c r="W264" s="25"/>
      <c r="X264" s="25"/>
      <c r="Y264" s="25"/>
      <c r="Z264" s="25"/>
      <c r="AA264" s="25"/>
    </row>
    <row r="265" spans="1:27" s="30" customFormat="1" ht="42.6" customHeight="1" x14ac:dyDescent="0.2">
      <c r="A265" s="69">
        <v>129</v>
      </c>
      <c r="B265" s="70" t="s">
        <v>367</v>
      </c>
      <c r="C265" s="69" t="s">
        <v>1</v>
      </c>
      <c r="D265" s="19">
        <f t="shared" si="15"/>
        <v>0</v>
      </c>
      <c r="E265" s="19">
        <f t="shared" si="16"/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1231718.73</v>
      </c>
      <c r="N265" s="19">
        <v>801963.97</v>
      </c>
      <c r="O265" s="19">
        <v>0</v>
      </c>
      <c r="P265" s="19">
        <v>0</v>
      </c>
      <c r="Q265" s="23"/>
      <c r="R265" s="24"/>
      <c r="S265" s="25"/>
      <c r="T265" s="25"/>
      <c r="U265" s="25"/>
      <c r="V265" s="25"/>
      <c r="W265" s="25"/>
      <c r="X265" s="25"/>
      <c r="Y265" s="25"/>
      <c r="Z265" s="25"/>
      <c r="AA265" s="25"/>
    </row>
    <row r="266" spans="1:27" s="30" customFormat="1" ht="47.45" customHeight="1" x14ac:dyDescent="0.2">
      <c r="A266" s="69">
        <v>130</v>
      </c>
      <c r="B266" s="70" t="s">
        <v>368</v>
      </c>
      <c r="C266" s="69" t="s">
        <v>1</v>
      </c>
      <c r="D266" s="19">
        <f t="shared" si="15"/>
        <v>0</v>
      </c>
      <c r="E266" s="19">
        <f t="shared" si="16"/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7767944.5199999996</v>
      </c>
      <c r="N266" s="19">
        <v>1832867.29</v>
      </c>
      <c r="O266" s="19">
        <v>0</v>
      </c>
      <c r="P266" s="19">
        <v>0</v>
      </c>
      <c r="Q266" s="23"/>
      <c r="R266" s="24"/>
      <c r="S266" s="25"/>
      <c r="T266" s="25"/>
      <c r="U266" s="25"/>
      <c r="V266" s="25"/>
      <c r="W266" s="25"/>
      <c r="X266" s="25"/>
      <c r="Y266" s="25"/>
      <c r="Z266" s="25"/>
      <c r="AA266" s="25"/>
    </row>
    <row r="267" spans="1:27" s="30" customFormat="1" ht="47.25" customHeight="1" x14ac:dyDescent="0.2">
      <c r="A267" s="69">
        <v>131</v>
      </c>
      <c r="B267" s="70" t="s">
        <v>369</v>
      </c>
      <c r="C267" s="69" t="s">
        <v>1</v>
      </c>
      <c r="D267" s="19">
        <f t="shared" si="15"/>
        <v>0</v>
      </c>
      <c r="E267" s="19">
        <f t="shared" si="16"/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f>-157289.69-605889.51+6118678.16+12280187.55</f>
        <v>17635686.510000002</v>
      </c>
      <c r="M267" s="19">
        <v>11635649.409999998</v>
      </c>
      <c r="N267" s="19">
        <v>2575715.58</v>
      </c>
      <c r="O267" s="19">
        <v>0</v>
      </c>
      <c r="P267" s="19">
        <v>0</v>
      </c>
      <c r="Q267" s="23"/>
      <c r="R267" s="24"/>
      <c r="S267" s="25"/>
      <c r="T267" s="25"/>
      <c r="U267" s="25"/>
      <c r="V267" s="25"/>
      <c r="W267" s="25"/>
      <c r="X267" s="25"/>
      <c r="Y267" s="25"/>
      <c r="Z267" s="25"/>
      <c r="AA267" s="25"/>
    </row>
    <row r="268" spans="1:27" s="30" customFormat="1" ht="42.6" customHeight="1" x14ac:dyDescent="0.2">
      <c r="A268" s="69">
        <v>132</v>
      </c>
      <c r="B268" s="74" t="s">
        <v>370</v>
      </c>
      <c r="C268" s="69" t="s">
        <v>1</v>
      </c>
      <c r="D268" s="19">
        <f t="shared" si="15"/>
        <v>0</v>
      </c>
      <c r="E268" s="19">
        <f t="shared" si="16"/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561883.32999999996</v>
      </c>
      <c r="N268" s="19">
        <v>0</v>
      </c>
      <c r="O268" s="19">
        <v>0</v>
      </c>
      <c r="P268" s="19">
        <v>0</v>
      </c>
      <c r="Q268" s="23"/>
      <c r="R268" s="24"/>
      <c r="S268" s="25"/>
      <c r="T268" s="25"/>
      <c r="U268" s="25"/>
      <c r="V268" s="25"/>
      <c r="W268" s="25"/>
      <c r="X268" s="25"/>
      <c r="Y268" s="25"/>
      <c r="Z268" s="25"/>
      <c r="AA268" s="25"/>
    </row>
    <row r="269" spans="1:27" s="30" customFormat="1" ht="42.6" customHeight="1" x14ac:dyDescent="0.2">
      <c r="A269" s="69">
        <v>133</v>
      </c>
      <c r="B269" s="70" t="s">
        <v>279</v>
      </c>
      <c r="C269" s="69" t="s">
        <v>1</v>
      </c>
      <c r="D269" s="19">
        <f t="shared" ref="D269:D277" si="18">F269+H269+J269</f>
        <v>0</v>
      </c>
      <c r="E269" s="19">
        <f t="shared" si="16"/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23"/>
      <c r="R269" s="24"/>
      <c r="S269" s="25"/>
      <c r="T269" s="25"/>
      <c r="U269" s="25"/>
      <c r="V269" s="25"/>
      <c r="W269" s="25"/>
      <c r="X269" s="25"/>
      <c r="Y269" s="25"/>
      <c r="Z269" s="25"/>
      <c r="AA269" s="25"/>
    </row>
    <row r="270" spans="1:27" s="30" customFormat="1" ht="42.6" customHeight="1" x14ac:dyDescent="0.2">
      <c r="A270" s="69">
        <v>134</v>
      </c>
      <c r="B270" s="70" t="s">
        <v>280</v>
      </c>
      <c r="C270" s="69" t="s">
        <v>1</v>
      </c>
      <c r="D270" s="19">
        <f t="shared" si="18"/>
        <v>0</v>
      </c>
      <c r="E270" s="19">
        <f t="shared" si="16"/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16464.009999999998</v>
      </c>
      <c r="O270" s="19">
        <v>0</v>
      </c>
      <c r="P270" s="19">
        <v>0</v>
      </c>
      <c r="Q270" s="23"/>
      <c r="R270" s="24"/>
      <c r="S270" s="25"/>
      <c r="T270" s="25"/>
      <c r="U270" s="25"/>
      <c r="V270" s="25"/>
      <c r="W270" s="25"/>
      <c r="X270" s="25"/>
      <c r="Y270" s="25"/>
      <c r="Z270" s="25"/>
      <c r="AA270" s="25"/>
    </row>
    <row r="271" spans="1:27" s="30" customFormat="1" ht="42.6" customHeight="1" x14ac:dyDescent="0.2">
      <c r="A271" s="69">
        <v>135</v>
      </c>
      <c r="B271" s="70" t="s">
        <v>155</v>
      </c>
      <c r="C271" s="69" t="s">
        <v>1</v>
      </c>
      <c r="D271" s="19">
        <f t="shared" si="18"/>
        <v>0</v>
      </c>
      <c r="E271" s="19">
        <f t="shared" si="16"/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429482.46</v>
      </c>
      <c r="N271" s="19">
        <v>4464.74</v>
      </c>
      <c r="O271" s="19">
        <v>0</v>
      </c>
      <c r="P271" s="19">
        <v>0</v>
      </c>
      <c r="Q271" s="23"/>
      <c r="R271" s="24"/>
      <c r="S271" s="25"/>
      <c r="T271" s="25"/>
      <c r="U271" s="25"/>
      <c r="V271" s="25"/>
      <c r="W271" s="25"/>
      <c r="X271" s="25"/>
      <c r="Y271" s="25"/>
      <c r="Z271" s="25"/>
      <c r="AA271" s="25"/>
    </row>
    <row r="272" spans="1:27" s="30" customFormat="1" ht="42.6" customHeight="1" x14ac:dyDescent="0.2">
      <c r="A272" s="69">
        <v>136</v>
      </c>
      <c r="B272" s="70" t="s">
        <v>281</v>
      </c>
      <c r="C272" s="69" t="s">
        <v>1</v>
      </c>
      <c r="D272" s="19">
        <f t="shared" si="18"/>
        <v>0</v>
      </c>
      <c r="E272" s="19">
        <f t="shared" si="16"/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491444.21</v>
      </c>
      <c r="N272" s="19">
        <v>5942.55</v>
      </c>
      <c r="O272" s="19">
        <v>0</v>
      </c>
      <c r="P272" s="19">
        <v>0</v>
      </c>
      <c r="Q272" s="23"/>
      <c r="R272" s="24"/>
      <c r="S272" s="25"/>
      <c r="T272" s="25"/>
      <c r="U272" s="25"/>
      <c r="V272" s="25"/>
      <c r="W272" s="25"/>
      <c r="X272" s="25"/>
      <c r="Y272" s="25"/>
      <c r="Z272" s="25"/>
      <c r="AA272" s="25"/>
    </row>
    <row r="273" spans="1:27" s="30" customFormat="1" ht="42.6" customHeight="1" x14ac:dyDescent="0.2">
      <c r="A273" s="69">
        <v>137</v>
      </c>
      <c r="B273" s="70" t="s">
        <v>156</v>
      </c>
      <c r="C273" s="69" t="s">
        <v>1</v>
      </c>
      <c r="D273" s="19">
        <f t="shared" si="18"/>
        <v>0</v>
      </c>
      <c r="E273" s="19">
        <f t="shared" si="16"/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4394880.7</v>
      </c>
      <c r="N273" s="19">
        <v>12816.77</v>
      </c>
      <c r="O273" s="19">
        <v>0</v>
      </c>
      <c r="P273" s="19">
        <v>0</v>
      </c>
      <c r="Q273" s="23"/>
      <c r="R273" s="24"/>
      <c r="S273" s="25"/>
      <c r="T273" s="25"/>
      <c r="U273" s="25"/>
      <c r="V273" s="25"/>
      <c r="W273" s="25"/>
      <c r="X273" s="25"/>
      <c r="Y273" s="25"/>
      <c r="Z273" s="25"/>
      <c r="AA273" s="25"/>
    </row>
    <row r="274" spans="1:27" s="30" customFormat="1" ht="46.15" customHeight="1" x14ac:dyDescent="0.2">
      <c r="A274" s="69">
        <v>138</v>
      </c>
      <c r="B274" s="70" t="s">
        <v>282</v>
      </c>
      <c r="C274" s="69" t="s">
        <v>1</v>
      </c>
      <c r="D274" s="19">
        <f t="shared" si="18"/>
        <v>0</v>
      </c>
      <c r="E274" s="19">
        <f t="shared" si="16"/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257054.54</v>
      </c>
      <c r="N274" s="19">
        <v>3819.66</v>
      </c>
      <c r="O274" s="19">
        <v>0</v>
      </c>
      <c r="P274" s="19">
        <v>0</v>
      </c>
      <c r="Q274" s="23"/>
      <c r="R274" s="24"/>
      <c r="S274" s="25"/>
      <c r="T274" s="25"/>
      <c r="U274" s="25"/>
      <c r="V274" s="25"/>
      <c r="W274" s="25"/>
      <c r="X274" s="25"/>
      <c r="Y274" s="25"/>
      <c r="Z274" s="25"/>
      <c r="AA274" s="25"/>
    </row>
    <row r="275" spans="1:27" s="30" customFormat="1" ht="42.6" customHeight="1" x14ac:dyDescent="0.2">
      <c r="A275" s="69">
        <v>139</v>
      </c>
      <c r="B275" s="70" t="s">
        <v>283</v>
      </c>
      <c r="C275" s="69" t="s">
        <v>1</v>
      </c>
      <c r="D275" s="19">
        <f t="shared" si="18"/>
        <v>0</v>
      </c>
      <c r="E275" s="19">
        <f t="shared" si="16"/>
        <v>0</v>
      </c>
      <c r="F275" s="19">
        <v>0</v>
      </c>
      <c r="G275" s="19">
        <v>0</v>
      </c>
      <c r="H275" s="19">
        <v>0</v>
      </c>
      <c r="I275" s="19">
        <f>ROUND(H275*B3,2)</f>
        <v>0</v>
      </c>
      <c r="J275" s="19">
        <v>0</v>
      </c>
      <c r="K275" s="19">
        <f>ROUND(J275*B3,2)</f>
        <v>0</v>
      </c>
      <c r="L275" s="19">
        <v>0</v>
      </c>
      <c r="M275" s="19">
        <v>740610.73</v>
      </c>
      <c r="N275" s="19">
        <v>177736.05</v>
      </c>
      <c r="O275" s="19">
        <v>0</v>
      </c>
      <c r="P275" s="19">
        <v>0</v>
      </c>
      <c r="Q275" s="23"/>
      <c r="R275" s="24"/>
      <c r="S275" s="25"/>
      <c r="T275" s="25"/>
      <c r="U275" s="25"/>
      <c r="V275" s="25"/>
      <c r="W275" s="25"/>
      <c r="X275" s="25"/>
      <c r="Y275" s="25"/>
      <c r="Z275" s="25"/>
      <c r="AA275" s="25"/>
    </row>
    <row r="276" spans="1:27" s="30" customFormat="1" ht="42.6" customHeight="1" x14ac:dyDescent="0.2">
      <c r="A276" s="78">
        <v>140</v>
      </c>
      <c r="B276" s="70" t="s">
        <v>284</v>
      </c>
      <c r="C276" s="69" t="s">
        <v>0</v>
      </c>
      <c r="D276" s="19">
        <f t="shared" si="18"/>
        <v>0</v>
      </c>
      <c r="E276" s="19">
        <f t="shared" si="16"/>
        <v>0</v>
      </c>
      <c r="F276" s="19">
        <v>0</v>
      </c>
      <c r="G276" s="19">
        <f>ROUND(F276*B2,2)</f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1227473662.8299999</v>
      </c>
      <c r="M276" s="19">
        <v>711713592.63999999</v>
      </c>
      <c r="N276" s="12">
        <v>0</v>
      </c>
      <c r="O276" s="12">
        <v>0</v>
      </c>
      <c r="P276" s="19">
        <v>0</v>
      </c>
      <c r="Q276" s="23"/>
      <c r="R276" s="24"/>
      <c r="S276" s="25"/>
      <c r="T276" s="25"/>
      <c r="U276" s="25"/>
      <c r="V276" s="25"/>
      <c r="W276" s="25"/>
      <c r="X276" s="25"/>
      <c r="Y276" s="25"/>
      <c r="Z276" s="25"/>
      <c r="AA276" s="25"/>
    </row>
    <row r="277" spans="1:27" s="30" customFormat="1" ht="42.6" customHeight="1" x14ac:dyDescent="0.2">
      <c r="A277" s="78"/>
      <c r="B277" s="70" t="s">
        <v>285</v>
      </c>
      <c r="C277" s="69" t="s">
        <v>0</v>
      </c>
      <c r="D277" s="19">
        <f t="shared" si="18"/>
        <v>0</v>
      </c>
      <c r="E277" s="19">
        <f t="shared" si="16"/>
        <v>0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838836292.11000001</v>
      </c>
      <c r="M277" s="19">
        <v>296747440.16000003</v>
      </c>
      <c r="N277" s="19">
        <v>0</v>
      </c>
      <c r="O277" s="19">
        <v>0</v>
      </c>
      <c r="P277" s="19">
        <v>0</v>
      </c>
      <c r="Q277" s="23"/>
      <c r="R277" s="24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1:27" s="30" customFormat="1" ht="42.6" customHeight="1" x14ac:dyDescent="0.2">
      <c r="A278" s="78"/>
      <c r="B278" s="70" t="s">
        <v>309</v>
      </c>
      <c r="C278" s="69" t="s">
        <v>0</v>
      </c>
      <c r="D278" s="19">
        <f t="shared" ref="D278:D289" si="19">F278+H278+J278</f>
        <v>0</v>
      </c>
      <c r="E278" s="19">
        <f t="shared" si="16"/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300558400.81</v>
      </c>
      <c r="M278" s="19">
        <v>279577402.36000001</v>
      </c>
      <c r="N278" s="19">
        <v>22783751.239999998</v>
      </c>
      <c r="O278" s="19">
        <v>0</v>
      </c>
      <c r="P278" s="19">
        <v>0</v>
      </c>
      <c r="Q278" s="23"/>
      <c r="R278" s="24"/>
      <c r="S278" s="25"/>
      <c r="T278" s="25"/>
      <c r="U278" s="25"/>
      <c r="V278" s="25"/>
      <c r="W278" s="25"/>
      <c r="X278" s="25"/>
      <c r="Y278" s="25"/>
      <c r="Z278" s="25"/>
      <c r="AA278" s="25"/>
    </row>
    <row r="279" spans="1:27" s="30" customFormat="1" ht="42.6" customHeight="1" x14ac:dyDescent="0.2">
      <c r="A279" s="78"/>
      <c r="B279" s="70" t="s">
        <v>371</v>
      </c>
      <c r="C279" s="69" t="s">
        <v>0</v>
      </c>
      <c r="D279" s="19">
        <f t="shared" si="19"/>
        <v>0</v>
      </c>
      <c r="E279" s="19">
        <f t="shared" si="16"/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468580.5</v>
      </c>
      <c r="N279" s="19">
        <v>0</v>
      </c>
      <c r="O279" s="19">
        <v>0</v>
      </c>
      <c r="P279" s="19">
        <v>0</v>
      </c>
      <c r="Q279" s="23"/>
      <c r="R279" s="24"/>
      <c r="S279" s="25"/>
      <c r="T279" s="25"/>
      <c r="U279" s="25"/>
      <c r="V279" s="25"/>
      <c r="W279" s="25"/>
      <c r="X279" s="25"/>
      <c r="Y279" s="25"/>
      <c r="Z279" s="25"/>
      <c r="AA279" s="25"/>
    </row>
    <row r="280" spans="1:27" s="30" customFormat="1" ht="42.6" customHeight="1" x14ac:dyDescent="0.2">
      <c r="A280" s="78"/>
      <c r="B280" s="70" t="s">
        <v>372</v>
      </c>
      <c r="C280" s="69" t="s">
        <v>1</v>
      </c>
      <c r="D280" s="19">
        <f t="shared" si="19"/>
        <v>0</v>
      </c>
      <c r="E280" s="19">
        <f t="shared" si="16"/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1094052304.51</v>
      </c>
      <c r="M280" s="19">
        <v>111837672.69</v>
      </c>
      <c r="N280" s="19">
        <v>11062084.060000001</v>
      </c>
      <c r="O280" s="19">
        <v>0</v>
      </c>
      <c r="P280" s="19">
        <v>0</v>
      </c>
      <c r="Q280" s="23"/>
      <c r="R280" s="24"/>
      <c r="S280" s="25"/>
      <c r="T280" s="25"/>
      <c r="U280" s="25"/>
      <c r="V280" s="25"/>
      <c r="W280" s="25"/>
      <c r="X280" s="25"/>
      <c r="Y280" s="25"/>
      <c r="Z280" s="25"/>
      <c r="AA280" s="25"/>
    </row>
    <row r="281" spans="1:27" s="30" customFormat="1" ht="42.6" customHeight="1" x14ac:dyDescent="0.2">
      <c r="A281" s="78"/>
      <c r="B281" s="70" t="s">
        <v>310</v>
      </c>
      <c r="C281" s="69" t="s">
        <v>1</v>
      </c>
      <c r="D281" s="19">
        <f t="shared" si="19"/>
        <v>0</v>
      </c>
      <c r="E281" s="19">
        <f t="shared" si="16"/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34093587.399999999</v>
      </c>
      <c r="N281" s="19">
        <v>0</v>
      </c>
      <c r="O281" s="19">
        <v>0</v>
      </c>
      <c r="P281" s="19">
        <v>0</v>
      </c>
      <c r="Q281" s="23"/>
      <c r="R281" s="24"/>
      <c r="S281" s="25"/>
      <c r="T281" s="25"/>
      <c r="U281" s="25"/>
      <c r="V281" s="25"/>
      <c r="W281" s="25"/>
      <c r="X281" s="25"/>
      <c r="Y281" s="25"/>
      <c r="Z281" s="25"/>
      <c r="AA281" s="25"/>
    </row>
    <row r="282" spans="1:27" s="30" customFormat="1" ht="42.6" customHeight="1" x14ac:dyDescent="0.2">
      <c r="A282" s="78"/>
      <c r="B282" s="70" t="s">
        <v>383</v>
      </c>
      <c r="C282" s="69" t="s">
        <v>1</v>
      </c>
      <c r="D282" s="19">
        <f t="shared" si="19"/>
        <v>0</v>
      </c>
      <c r="E282" s="19">
        <f t="shared" si="16"/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570791332.75999999</v>
      </c>
      <c r="M282" s="19">
        <v>169645535.31</v>
      </c>
      <c r="N282" s="19">
        <v>18985767.16</v>
      </c>
      <c r="O282" s="19">
        <v>0</v>
      </c>
      <c r="P282" s="19">
        <v>0</v>
      </c>
      <c r="Q282" s="23"/>
      <c r="R282" s="24"/>
      <c r="S282" s="25"/>
      <c r="T282" s="25"/>
      <c r="U282" s="25"/>
      <c r="V282" s="25"/>
      <c r="W282" s="25"/>
      <c r="X282" s="25"/>
      <c r="Y282" s="25"/>
      <c r="Z282" s="25"/>
      <c r="AA282" s="25"/>
    </row>
    <row r="283" spans="1:27" s="30" customFormat="1" ht="42.6" customHeight="1" x14ac:dyDescent="0.2">
      <c r="A283" s="78"/>
      <c r="B283" s="70" t="s">
        <v>373</v>
      </c>
      <c r="C283" s="69" t="s">
        <v>1</v>
      </c>
      <c r="D283" s="19">
        <f t="shared" si="19"/>
        <v>0</v>
      </c>
      <c r="E283" s="19">
        <f t="shared" si="16"/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243861455.00999999</v>
      </c>
      <c r="M283" s="19">
        <v>172177137.09</v>
      </c>
      <c r="N283" s="19">
        <v>18104851.68</v>
      </c>
      <c r="O283" s="19">
        <v>0</v>
      </c>
      <c r="P283" s="19">
        <v>0</v>
      </c>
      <c r="Q283" s="23"/>
      <c r="R283" s="24"/>
      <c r="S283" s="25"/>
      <c r="T283" s="25"/>
      <c r="U283" s="25"/>
      <c r="V283" s="25"/>
      <c r="W283" s="25"/>
      <c r="X283" s="25"/>
      <c r="Y283" s="25"/>
      <c r="Z283" s="25"/>
      <c r="AA283" s="25"/>
    </row>
    <row r="284" spans="1:27" s="30" customFormat="1" ht="42.6" customHeight="1" x14ac:dyDescent="0.2">
      <c r="A284" s="78">
        <v>141</v>
      </c>
      <c r="B284" s="70" t="s">
        <v>374</v>
      </c>
      <c r="C284" s="69" t="s">
        <v>0</v>
      </c>
      <c r="D284" s="19">
        <f t="shared" si="19"/>
        <v>0</v>
      </c>
      <c r="E284" s="19">
        <f t="shared" si="16"/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653119730.32999992</v>
      </c>
      <c r="M284" s="19">
        <v>372929656.47000003</v>
      </c>
      <c r="N284" s="19">
        <v>112284209.91</v>
      </c>
      <c r="O284" s="19">
        <v>0</v>
      </c>
      <c r="P284" s="19">
        <v>0</v>
      </c>
      <c r="Q284" s="23"/>
      <c r="R284" s="24"/>
      <c r="S284" s="25"/>
      <c r="T284" s="25"/>
      <c r="U284" s="25"/>
      <c r="V284" s="25"/>
      <c r="W284" s="25"/>
      <c r="X284" s="25"/>
      <c r="Y284" s="25"/>
      <c r="Z284" s="25"/>
      <c r="AA284" s="25"/>
    </row>
    <row r="285" spans="1:27" s="30" customFormat="1" ht="42.6" customHeight="1" x14ac:dyDescent="0.2">
      <c r="A285" s="78"/>
      <c r="B285" s="70" t="s">
        <v>375</v>
      </c>
      <c r="C285" s="69" t="s">
        <v>0</v>
      </c>
      <c r="D285" s="19">
        <f t="shared" si="19"/>
        <v>0</v>
      </c>
      <c r="E285" s="19">
        <f t="shared" si="16"/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10842047.18</v>
      </c>
      <c r="N285" s="19">
        <v>28912125.020000003</v>
      </c>
      <c r="O285" s="19">
        <v>0</v>
      </c>
      <c r="P285" s="19">
        <v>0</v>
      </c>
      <c r="Q285" s="23"/>
      <c r="R285" s="24"/>
      <c r="S285" s="25"/>
      <c r="T285" s="25"/>
      <c r="U285" s="25"/>
      <c r="V285" s="25"/>
      <c r="W285" s="25"/>
      <c r="X285" s="25"/>
      <c r="Y285" s="25"/>
      <c r="Z285" s="25"/>
      <c r="AA285" s="25"/>
    </row>
    <row r="286" spans="1:27" s="30" customFormat="1" ht="42.6" customHeight="1" x14ac:dyDescent="0.2">
      <c r="A286" s="78"/>
      <c r="B286" s="70" t="s">
        <v>311</v>
      </c>
      <c r="C286" s="69" t="s">
        <v>0</v>
      </c>
      <c r="D286" s="19">
        <f t="shared" si="19"/>
        <v>0.01</v>
      </c>
      <c r="E286" s="19">
        <f t="shared" si="16"/>
        <v>0.41</v>
      </c>
      <c r="F286" s="19">
        <v>0</v>
      </c>
      <c r="G286" s="19">
        <v>0</v>
      </c>
      <c r="H286" s="19">
        <v>0</v>
      </c>
      <c r="I286" s="19">
        <v>0</v>
      </c>
      <c r="J286" s="19">
        <v>0.01</v>
      </c>
      <c r="K286" s="19">
        <f>ROUND(J286*B2,2)</f>
        <v>0.41</v>
      </c>
      <c r="L286" s="19">
        <v>625934385.16000009</v>
      </c>
      <c r="M286" s="19">
        <v>159036454.74000001</v>
      </c>
      <c r="N286" s="19">
        <v>51912737.109999999</v>
      </c>
      <c r="O286" s="19">
        <v>0</v>
      </c>
      <c r="P286" s="19">
        <v>0</v>
      </c>
      <c r="Q286" s="23"/>
      <c r="R286" s="24"/>
      <c r="S286" s="25"/>
      <c r="T286" s="25"/>
      <c r="U286" s="25"/>
      <c r="V286" s="25"/>
      <c r="W286" s="25"/>
      <c r="X286" s="25"/>
      <c r="Y286" s="25"/>
      <c r="Z286" s="25"/>
      <c r="AA286" s="25"/>
    </row>
    <row r="287" spans="1:27" s="30" customFormat="1" ht="42.6" customHeight="1" x14ac:dyDescent="0.2">
      <c r="A287" s="78"/>
      <c r="B287" s="70" t="s">
        <v>384</v>
      </c>
      <c r="C287" s="69" t="s">
        <v>1</v>
      </c>
      <c r="D287" s="19">
        <f t="shared" si="19"/>
        <v>0</v>
      </c>
      <c r="E287" s="19">
        <f t="shared" si="16"/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402547573.19999999</v>
      </c>
      <c r="M287" s="19">
        <v>138427249.11000001</v>
      </c>
      <c r="N287" s="19">
        <v>59188011.5</v>
      </c>
      <c r="O287" s="19">
        <v>0</v>
      </c>
      <c r="P287" s="19">
        <v>0</v>
      </c>
      <c r="Q287" s="23"/>
      <c r="R287" s="24"/>
      <c r="S287" s="25"/>
      <c r="T287" s="25"/>
      <c r="U287" s="25"/>
      <c r="V287" s="25"/>
      <c r="W287" s="25"/>
      <c r="X287" s="25"/>
      <c r="Y287" s="25"/>
      <c r="Z287" s="25"/>
      <c r="AA287" s="25"/>
    </row>
    <row r="288" spans="1:27" s="30" customFormat="1" ht="42.6" customHeight="1" x14ac:dyDescent="0.2">
      <c r="A288" s="78"/>
      <c r="B288" s="70" t="s">
        <v>376</v>
      </c>
      <c r="C288" s="69" t="s">
        <v>1</v>
      </c>
      <c r="D288" s="19">
        <f t="shared" si="19"/>
        <v>0</v>
      </c>
      <c r="E288" s="19">
        <f t="shared" si="16"/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380458097.18000001</v>
      </c>
      <c r="M288" s="19">
        <v>41820469.869999997</v>
      </c>
      <c r="N288" s="19">
        <v>15925503.51</v>
      </c>
      <c r="O288" s="19">
        <v>0</v>
      </c>
      <c r="P288" s="19">
        <v>0</v>
      </c>
      <c r="Q288" s="23"/>
      <c r="R288" s="24"/>
      <c r="S288" s="25"/>
      <c r="T288" s="25"/>
      <c r="U288" s="25"/>
      <c r="V288" s="25"/>
      <c r="W288" s="25"/>
      <c r="X288" s="25"/>
      <c r="Y288" s="25"/>
      <c r="Z288" s="25"/>
      <c r="AA288" s="25"/>
    </row>
    <row r="289" spans="1:27" s="30" customFormat="1" ht="42.6" customHeight="1" x14ac:dyDescent="0.2">
      <c r="A289" s="78"/>
      <c r="B289" s="70" t="s">
        <v>377</v>
      </c>
      <c r="C289" s="69" t="s">
        <v>1</v>
      </c>
      <c r="D289" s="19">
        <f t="shared" si="19"/>
        <v>0</v>
      </c>
      <c r="E289" s="19">
        <f t="shared" si="16"/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83935600</v>
      </c>
      <c r="M289" s="19">
        <v>64394772.039999999</v>
      </c>
      <c r="N289" s="19">
        <v>26469635.359999999</v>
      </c>
      <c r="O289" s="19">
        <v>0</v>
      </c>
      <c r="P289" s="19">
        <v>0</v>
      </c>
      <c r="Q289" s="23"/>
      <c r="R289" s="24"/>
      <c r="S289" s="25"/>
      <c r="T289" s="25"/>
      <c r="U289" s="25"/>
      <c r="V289" s="25"/>
      <c r="W289" s="25"/>
      <c r="X289" s="25"/>
      <c r="Y289" s="25"/>
      <c r="Z289" s="25"/>
      <c r="AA289" s="25"/>
    </row>
    <row r="290" spans="1:27" s="30" customFormat="1" ht="42.6" customHeight="1" x14ac:dyDescent="0.2">
      <c r="A290" s="78"/>
      <c r="B290" s="70" t="s">
        <v>157</v>
      </c>
      <c r="C290" s="69" t="s">
        <v>1</v>
      </c>
      <c r="D290" s="19">
        <f t="shared" ref="D290:D296" si="20">F290+H290+J290</f>
        <v>0</v>
      </c>
      <c r="E290" s="19">
        <f t="shared" si="16"/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1348785.04</v>
      </c>
      <c r="N290" s="19">
        <v>6268036.6900000004</v>
      </c>
      <c r="O290" s="19">
        <v>0</v>
      </c>
      <c r="P290" s="19">
        <v>0</v>
      </c>
      <c r="Q290" s="23"/>
      <c r="R290" s="24"/>
      <c r="S290" s="25"/>
      <c r="T290" s="25"/>
      <c r="U290" s="25"/>
      <c r="V290" s="25"/>
      <c r="W290" s="25"/>
      <c r="X290" s="25"/>
      <c r="Y290" s="25"/>
      <c r="Z290" s="25"/>
      <c r="AA290" s="25"/>
    </row>
    <row r="291" spans="1:27" s="30" customFormat="1" ht="42.6" customHeight="1" x14ac:dyDescent="0.2">
      <c r="A291" s="78"/>
      <c r="B291" s="70" t="s">
        <v>312</v>
      </c>
      <c r="C291" s="69" t="s">
        <v>1</v>
      </c>
      <c r="D291" s="19">
        <f t="shared" si="20"/>
        <v>0</v>
      </c>
      <c r="E291" s="19">
        <f t="shared" si="16"/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16232661.800000001</v>
      </c>
      <c r="N291" s="19">
        <v>0</v>
      </c>
      <c r="O291" s="19">
        <v>0</v>
      </c>
      <c r="P291" s="19">
        <v>0</v>
      </c>
      <c r="Q291" s="23"/>
      <c r="R291" s="24"/>
      <c r="S291" s="25"/>
      <c r="T291" s="25"/>
      <c r="U291" s="25"/>
      <c r="V291" s="25"/>
      <c r="W291" s="25"/>
      <c r="X291" s="25"/>
      <c r="Y291" s="25"/>
      <c r="Z291" s="25"/>
      <c r="AA291" s="25"/>
    </row>
    <row r="292" spans="1:27" s="30" customFormat="1" ht="42.6" customHeight="1" x14ac:dyDescent="0.2">
      <c r="A292" s="78"/>
      <c r="B292" s="70" t="s">
        <v>158</v>
      </c>
      <c r="C292" s="69" t="s">
        <v>1</v>
      </c>
      <c r="D292" s="19">
        <f t="shared" si="20"/>
        <v>0</v>
      </c>
      <c r="E292" s="19">
        <f t="shared" si="16"/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3245038.89</v>
      </c>
      <c r="O292" s="19">
        <v>0</v>
      </c>
      <c r="P292" s="19">
        <v>0</v>
      </c>
      <c r="Q292" s="23"/>
      <c r="R292" s="24"/>
      <c r="S292" s="25"/>
      <c r="T292" s="25"/>
      <c r="U292" s="25"/>
      <c r="V292" s="25"/>
      <c r="W292" s="25"/>
      <c r="X292" s="25"/>
      <c r="Y292" s="25"/>
      <c r="Z292" s="25"/>
      <c r="AA292" s="25"/>
    </row>
    <row r="293" spans="1:27" s="30" customFormat="1" ht="42" customHeight="1" x14ac:dyDescent="0.2">
      <c r="A293" s="78"/>
      <c r="B293" s="70" t="s">
        <v>239</v>
      </c>
      <c r="C293" s="69" t="s">
        <v>1</v>
      </c>
      <c r="D293" s="19">
        <f t="shared" si="20"/>
        <v>0</v>
      </c>
      <c r="E293" s="19">
        <f t="shared" si="16"/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4520709.05</v>
      </c>
      <c r="O293" s="19">
        <v>0</v>
      </c>
      <c r="P293" s="19">
        <v>0</v>
      </c>
      <c r="Q293" s="23"/>
      <c r="R293" s="24"/>
      <c r="S293" s="25"/>
      <c r="T293" s="25"/>
      <c r="U293" s="25"/>
      <c r="V293" s="25"/>
      <c r="W293" s="25"/>
      <c r="X293" s="25"/>
      <c r="Y293" s="25"/>
      <c r="Z293" s="25"/>
      <c r="AA293" s="25"/>
    </row>
    <row r="294" spans="1:27" s="30" customFormat="1" ht="42" customHeight="1" x14ac:dyDescent="0.2">
      <c r="A294" s="78"/>
      <c r="B294" s="70" t="s">
        <v>159</v>
      </c>
      <c r="C294" s="69" t="s">
        <v>1</v>
      </c>
      <c r="D294" s="19">
        <f t="shared" si="20"/>
        <v>0</v>
      </c>
      <c r="E294" s="19">
        <f t="shared" si="16"/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3064509.43</v>
      </c>
      <c r="O294" s="19">
        <v>0</v>
      </c>
      <c r="P294" s="19">
        <v>0</v>
      </c>
      <c r="Q294" s="23"/>
      <c r="R294" s="24"/>
      <c r="S294" s="25"/>
      <c r="T294" s="25"/>
      <c r="U294" s="25"/>
      <c r="V294" s="25"/>
      <c r="W294" s="25"/>
      <c r="X294" s="25"/>
      <c r="Y294" s="25"/>
      <c r="Z294" s="25"/>
      <c r="AA294" s="25"/>
    </row>
    <row r="295" spans="1:27" s="30" customFormat="1" ht="42" customHeight="1" x14ac:dyDescent="0.2">
      <c r="A295" s="78"/>
      <c r="B295" s="70" t="s">
        <v>240</v>
      </c>
      <c r="C295" s="69" t="s">
        <v>1</v>
      </c>
      <c r="D295" s="19">
        <f t="shared" si="20"/>
        <v>0</v>
      </c>
      <c r="E295" s="19">
        <f t="shared" si="16"/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34955254.009999998</v>
      </c>
      <c r="O295" s="19">
        <v>0</v>
      </c>
      <c r="P295" s="19">
        <v>0</v>
      </c>
      <c r="Q295" s="23"/>
      <c r="R295" s="24"/>
      <c r="S295" s="25"/>
      <c r="T295" s="25"/>
      <c r="U295" s="25"/>
      <c r="V295" s="25"/>
      <c r="W295" s="25"/>
      <c r="X295" s="25"/>
      <c r="Y295" s="25"/>
      <c r="Z295" s="25"/>
      <c r="AA295" s="25"/>
    </row>
    <row r="296" spans="1:27" s="30" customFormat="1" ht="42" customHeight="1" x14ac:dyDescent="0.2">
      <c r="A296" s="78"/>
      <c r="B296" s="70" t="s">
        <v>286</v>
      </c>
      <c r="C296" s="69"/>
      <c r="D296" s="19">
        <f t="shared" si="20"/>
        <v>0</v>
      </c>
      <c r="E296" s="19">
        <f t="shared" si="16"/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10524792.300000001</v>
      </c>
      <c r="O296" s="19">
        <v>0</v>
      </c>
      <c r="P296" s="19">
        <v>0</v>
      </c>
      <c r="Q296" s="23"/>
      <c r="R296" s="24"/>
      <c r="S296" s="25"/>
      <c r="T296" s="25"/>
      <c r="U296" s="25"/>
      <c r="V296" s="25"/>
      <c r="W296" s="25"/>
      <c r="X296" s="25"/>
      <c r="Y296" s="25"/>
      <c r="Z296" s="25"/>
      <c r="AA296" s="25"/>
    </row>
    <row r="297" spans="1:27" s="30" customFormat="1" ht="42" customHeight="1" x14ac:dyDescent="0.2">
      <c r="A297" s="69">
        <v>142</v>
      </c>
      <c r="B297" s="70" t="s">
        <v>264</v>
      </c>
      <c r="C297" s="69" t="s">
        <v>1</v>
      </c>
      <c r="D297" s="19">
        <f t="shared" ref="D297:D303" si="21">F297+H297+J297</f>
        <v>0</v>
      </c>
      <c r="E297" s="19">
        <f t="shared" si="16"/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f>30828767.17+2456112.31</f>
        <v>33284879.48</v>
      </c>
      <c r="O297" s="19">
        <v>0</v>
      </c>
      <c r="P297" s="19">
        <v>0</v>
      </c>
      <c r="Q297" s="23"/>
      <c r="R297" s="24"/>
      <c r="S297" s="25"/>
      <c r="T297" s="25"/>
      <c r="U297" s="25"/>
      <c r="V297" s="25"/>
      <c r="W297" s="25"/>
      <c r="X297" s="25"/>
      <c r="Y297" s="25"/>
      <c r="Z297" s="25"/>
      <c r="AA297" s="25"/>
    </row>
    <row r="298" spans="1:27" s="30" customFormat="1" ht="42" customHeight="1" x14ac:dyDescent="0.2">
      <c r="A298" s="78">
        <v>143</v>
      </c>
      <c r="B298" s="70" t="s">
        <v>160</v>
      </c>
      <c r="C298" s="69" t="s">
        <v>1</v>
      </c>
      <c r="D298" s="19">
        <f t="shared" si="21"/>
        <v>0</v>
      </c>
      <c r="E298" s="19">
        <f t="shared" si="16"/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23"/>
      <c r="R298" s="24"/>
      <c r="S298" s="25"/>
      <c r="T298" s="25"/>
      <c r="U298" s="25"/>
      <c r="V298" s="25"/>
      <c r="W298" s="25"/>
      <c r="X298" s="25"/>
      <c r="Y298" s="25"/>
      <c r="Z298" s="25"/>
      <c r="AA298" s="25"/>
    </row>
    <row r="299" spans="1:27" s="30" customFormat="1" ht="42" customHeight="1" x14ac:dyDescent="0.2">
      <c r="A299" s="78"/>
      <c r="B299" s="70" t="s">
        <v>161</v>
      </c>
      <c r="C299" s="69" t="s">
        <v>1</v>
      </c>
      <c r="D299" s="19">
        <f t="shared" si="21"/>
        <v>0</v>
      </c>
      <c r="E299" s="19">
        <f t="shared" si="16"/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525076.32999999996</v>
      </c>
      <c r="O299" s="19">
        <v>0</v>
      </c>
      <c r="P299" s="19">
        <v>0</v>
      </c>
      <c r="Q299" s="23"/>
      <c r="R299" s="24"/>
      <c r="S299" s="25"/>
      <c r="T299" s="25"/>
      <c r="U299" s="25"/>
      <c r="V299" s="25"/>
      <c r="W299" s="25"/>
      <c r="X299" s="25"/>
      <c r="Y299" s="25"/>
      <c r="Z299" s="25"/>
      <c r="AA299" s="25"/>
    </row>
    <row r="300" spans="1:27" s="30" customFormat="1" ht="42" customHeight="1" x14ac:dyDescent="0.2">
      <c r="A300" s="78"/>
      <c r="B300" s="70" t="s">
        <v>162</v>
      </c>
      <c r="C300" s="69" t="s">
        <v>1</v>
      </c>
      <c r="D300" s="19">
        <f t="shared" ref="D300:D302" si="22">F300+H300+J300</f>
        <v>0</v>
      </c>
      <c r="E300" s="19">
        <f t="shared" si="16"/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374058.13</v>
      </c>
      <c r="O300" s="19">
        <v>0</v>
      </c>
      <c r="P300" s="19">
        <v>0</v>
      </c>
      <c r="Q300" s="23"/>
      <c r="R300" s="24"/>
      <c r="S300" s="25"/>
      <c r="T300" s="25"/>
      <c r="U300" s="25"/>
      <c r="V300" s="25"/>
      <c r="W300" s="25"/>
      <c r="X300" s="25"/>
      <c r="Y300" s="25"/>
      <c r="Z300" s="25"/>
      <c r="AA300" s="25"/>
    </row>
    <row r="301" spans="1:27" s="30" customFormat="1" ht="42" customHeight="1" x14ac:dyDescent="0.2">
      <c r="A301" s="69">
        <v>144</v>
      </c>
      <c r="B301" s="70" t="s">
        <v>378</v>
      </c>
      <c r="C301" s="69" t="s">
        <v>1</v>
      </c>
      <c r="D301" s="19">
        <f t="shared" si="22"/>
        <v>0</v>
      </c>
      <c r="E301" s="19">
        <f t="shared" si="16"/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2647347.86</v>
      </c>
      <c r="O301" s="19">
        <v>0</v>
      </c>
      <c r="P301" s="19">
        <v>0</v>
      </c>
      <c r="Q301" s="23"/>
      <c r="R301" s="24"/>
      <c r="S301" s="25"/>
      <c r="T301" s="25"/>
      <c r="U301" s="25"/>
      <c r="V301" s="25"/>
      <c r="W301" s="25"/>
      <c r="X301" s="25"/>
      <c r="Y301" s="25"/>
      <c r="Z301" s="25"/>
      <c r="AA301" s="25"/>
    </row>
    <row r="302" spans="1:27" s="30" customFormat="1" ht="42" customHeight="1" x14ac:dyDescent="0.2">
      <c r="A302" s="69">
        <v>145</v>
      </c>
      <c r="B302" s="70" t="s">
        <v>163</v>
      </c>
      <c r="C302" s="69" t="s">
        <v>1</v>
      </c>
      <c r="D302" s="19">
        <f t="shared" si="22"/>
        <v>0</v>
      </c>
      <c r="E302" s="19">
        <f t="shared" si="16"/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1494661.24</v>
      </c>
      <c r="N302" s="19">
        <v>212611.87</v>
      </c>
      <c r="O302" s="19">
        <v>0</v>
      </c>
      <c r="P302" s="19">
        <v>0</v>
      </c>
      <c r="Q302" s="23"/>
      <c r="R302" s="24"/>
      <c r="S302" s="25"/>
      <c r="T302" s="25"/>
      <c r="U302" s="25"/>
      <c r="V302" s="25"/>
      <c r="W302" s="25"/>
      <c r="X302" s="25"/>
      <c r="Y302" s="25"/>
      <c r="Z302" s="25"/>
      <c r="AA302" s="25"/>
    </row>
    <row r="303" spans="1:27" s="30" customFormat="1" ht="43.9" customHeight="1" x14ac:dyDescent="0.2">
      <c r="A303" s="69">
        <v>146</v>
      </c>
      <c r="B303" s="70" t="s">
        <v>379</v>
      </c>
      <c r="C303" s="69" t="s">
        <v>0</v>
      </c>
      <c r="D303" s="19">
        <f t="shared" si="21"/>
        <v>2405062.11</v>
      </c>
      <c r="E303" s="19">
        <f>G303+I303+K303</f>
        <v>99007748.849999994</v>
      </c>
      <c r="F303" s="19">
        <v>2405062.11</v>
      </c>
      <c r="G303" s="19">
        <f>ROUND(F303*B2,2)</f>
        <v>99007748.849999994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f>66833677.47+1451887.99</f>
        <v>68285565.459999993</v>
      </c>
      <c r="P303" s="19">
        <v>0</v>
      </c>
      <c r="Q303" s="23"/>
      <c r="R303" s="24"/>
      <c r="S303" s="25"/>
      <c r="T303" s="25"/>
      <c r="U303" s="25"/>
      <c r="V303" s="25"/>
      <c r="W303" s="25"/>
      <c r="X303" s="25"/>
      <c r="Y303" s="25"/>
      <c r="Z303" s="25"/>
      <c r="AA303" s="25"/>
    </row>
    <row r="304" spans="1:27" s="30" customFormat="1" ht="41.45" customHeight="1" x14ac:dyDescent="0.2">
      <c r="A304" s="69">
        <v>147</v>
      </c>
      <c r="B304" s="70" t="s">
        <v>276</v>
      </c>
      <c r="C304" s="69" t="s">
        <v>1</v>
      </c>
      <c r="D304" s="12">
        <f>F304+H304+J304</f>
        <v>0</v>
      </c>
      <c r="E304" s="12">
        <f t="shared" ref="E304:E307" si="23">G304+I304+K304</f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9">
        <v>503272.99</v>
      </c>
      <c r="N304" s="19">
        <v>1671.62</v>
      </c>
      <c r="O304" s="19">
        <v>0</v>
      </c>
      <c r="P304" s="19">
        <v>0</v>
      </c>
      <c r="Q304" s="23"/>
      <c r="R304" s="24"/>
      <c r="S304" s="25"/>
      <c r="T304" s="25"/>
      <c r="U304" s="25"/>
      <c r="V304" s="25"/>
      <c r="W304" s="25"/>
      <c r="X304" s="25"/>
      <c r="Y304" s="25"/>
      <c r="Z304" s="25"/>
      <c r="AA304" s="25"/>
    </row>
    <row r="305" spans="1:27" s="30" customFormat="1" ht="41.45" customHeight="1" x14ac:dyDescent="0.2">
      <c r="A305" s="69">
        <v>148</v>
      </c>
      <c r="B305" s="7" t="s">
        <v>277</v>
      </c>
      <c r="C305" s="69" t="s">
        <v>1</v>
      </c>
      <c r="D305" s="12">
        <f>F305+H305+J305</f>
        <v>0</v>
      </c>
      <c r="E305" s="12">
        <f t="shared" si="23"/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9">
        <v>504912.19</v>
      </c>
      <c r="N305" s="19">
        <v>1676.88</v>
      </c>
      <c r="O305" s="19">
        <v>0</v>
      </c>
      <c r="P305" s="19">
        <v>0</v>
      </c>
      <c r="Q305" s="23"/>
      <c r="R305" s="24"/>
      <c r="S305" s="25"/>
      <c r="T305" s="25"/>
      <c r="U305" s="25"/>
      <c r="V305" s="25"/>
      <c r="W305" s="25"/>
      <c r="X305" s="25"/>
      <c r="Y305" s="25"/>
      <c r="Z305" s="25"/>
      <c r="AA305" s="25"/>
    </row>
    <row r="306" spans="1:27" s="30" customFormat="1" ht="41.45" customHeight="1" x14ac:dyDescent="0.2">
      <c r="A306" s="69">
        <v>149</v>
      </c>
      <c r="B306" s="7" t="s">
        <v>278</v>
      </c>
      <c r="C306" s="69" t="s">
        <v>1</v>
      </c>
      <c r="D306" s="12">
        <f>F306+H306+J306</f>
        <v>0</v>
      </c>
      <c r="E306" s="12">
        <f t="shared" si="23"/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9">
        <v>509352.26</v>
      </c>
      <c r="N306" s="19">
        <v>1691.61</v>
      </c>
      <c r="O306" s="19">
        <v>0</v>
      </c>
      <c r="P306" s="19">
        <v>0</v>
      </c>
      <c r="Q306" s="23"/>
      <c r="R306" s="24"/>
      <c r="S306" s="25"/>
      <c r="T306" s="25"/>
      <c r="U306" s="25"/>
      <c r="V306" s="25"/>
      <c r="W306" s="25"/>
      <c r="X306" s="25"/>
      <c r="Y306" s="25"/>
      <c r="Z306" s="25"/>
      <c r="AA306" s="25"/>
    </row>
    <row r="307" spans="1:27" s="30" customFormat="1" ht="41.45" customHeight="1" x14ac:dyDescent="0.2">
      <c r="A307" s="69">
        <v>150</v>
      </c>
      <c r="B307" s="7" t="s">
        <v>287</v>
      </c>
      <c r="C307" s="69" t="s">
        <v>1</v>
      </c>
      <c r="D307" s="12">
        <f>F307+H307+J307</f>
        <v>0</v>
      </c>
      <c r="E307" s="12">
        <f t="shared" si="23"/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9">
        <v>744928.48</v>
      </c>
      <c r="N307" s="19">
        <v>2116.77</v>
      </c>
      <c r="O307" s="19">
        <v>0</v>
      </c>
      <c r="P307" s="19">
        <v>0</v>
      </c>
      <c r="Q307" s="23"/>
      <c r="R307" s="24"/>
      <c r="S307" s="25"/>
      <c r="T307" s="25"/>
      <c r="U307" s="25"/>
      <c r="V307" s="25"/>
      <c r="W307" s="25"/>
      <c r="X307" s="25"/>
      <c r="Y307" s="25"/>
      <c r="Z307" s="25"/>
      <c r="AA307" s="25"/>
    </row>
    <row r="308" spans="1:27" s="51" customFormat="1" ht="42" customHeight="1" x14ac:dyDescent="0.2">
      <c r="A308" s="89" t="s">
        <v>164</v>
      </c>
      <c r="B308" s="90"/>
      <c r="C308" s="53"/>
      <c r="D308" s="11" t="s">
        <v>120</v>
      </c>
      <c r="E308" s="2">
        <f>SUM(E174:E307)</f>
        <v>3582268911.0300002</v>
      </c>
      <c r="F308" s="11" t="s">
        <v>120</v>
      </c>
      <c r="G308" s="2">
        <f>SUM(G174:G307)</f>
        <v>2781376210.0299997</v>
      </c>
      <c r="H308" s="11" t="s">
        <v>120</v>
      </c>
      <c r="I308" s="2">
        <f>SUM(I174:I307)</f>
        <v>798973218.4000001</v>
      </c>
      <c r="J308" s="11" t="s">
        <v>120</v>
      </c>
      <c r="K308" s="2">
        <f>SUM(K174:K307)</f>
        <v>1919482.5999999994</v>
      </c>
      <c r="L308" s="2">
        <f>SUM(L174:L307)</f>
        <v>7604102110.1000004</v>
      </c>
      <c r="M308" s="2">
        <f>SUM(M174:M307)</f>
        <v>3423282517.7900004</v>
      </c>
      <c r="N308" s="2">
        <f>SUM(N174:N307)</f>
        <v>703384563.46000004</v>
      </c>
      <c r="O308" s="11" t="s">
        <v>120</v>
      </c>
      <c r="P308" s="2">
        <f>SUM(P174:P307)</f>
        <v>5141099.6400000006</v>
      </c>
      <c r="Q308" s="48"/>
      <c r="R308" s="49"/>
      <c r="S308" s="52"/>
      <c r="T308" s="50"/>
      <c r="U308" s="50"/>
      <c r="V308" s="50"/>
      <c r="W308" s="50"/>
      <c r="X308" s="50"/>
      <c r="Y308" s="50"/>
      <c r="Z308" s="50"/>
      <c r="AA308" s="50"/>
    </row>
    <row r="309" spans="1:27" s="51" customFormat="1" ht="40.9" customHeight="1" x14ac:dyDescent="0.2">
      <c r="A309" s="89" t="s">
        <v>165</v>
      </c>
      <c r="B309" s="89"/>
      <c r="C309" s="53"/>
      <c r="D309" s="11" t="s">
        <v>120</v>
      </c>
      <c r="E309" s="2">
        <f>E308+E172</f>
        <v>79739393919.029984</v>
      </c>
      <c r="F309" s="11" t="s">
        <v>120</v>
      </c>
      <c r="G309" s="2">
        <f>G308+G172</f>
        <v>78685838435.759995</v>
      </c>
      <c r="H309" s="11" t="s">
        <v>120</v>
      </c>
      <c r="I309" s="2">
        <f>I308+I172</f>
        <v>798979913.91000009</v>
      </c>
      <c r="J309" s="11" t="s">
        <v>120</v>
      </c>
      <c r="K309" s="2">
        <f>K308+K172</f>
        <v>254575569.35999998</v>
      </c>
      <c r="L309" s="2">
        <f>L308+L172</f>
        <v>8006932438.7400007</v>
      </c>
      <c r="M309" s="2">
        <f>M308+M172</f>
        <v>3438409252.3500004</v>
      </c>
      <c r="N309" s="2">
        <f>N308+N172</f>
        <v>892360439.60000014</v>
      </c>
      <c r="O309" s="11" t="s">
        <v>120</v>
      </c>
      <c r="P309" s="2">
        <f>P308+P172</f>
        <v>5141099.6400000006</v>
      </c>
      <c r="Q309" s="48"/>
      <c r="R309" s="49"/>
      <c r="S309" s="50"/>
      <c r="T309" s="50"/>
      <c r="U309" s="50"/>
      <c r="V309" s="50"/>
      <c r="W309" s="50"/>
      <c r="X309" s="50"/>
      <c r="Y309" s="50"/>
      <c r="Z309" s="50"/>
      <c r="AA309" s="50"/>
    </row>
    <row r="310" spans="1:27" s="8" customFormat="1" x14ac:dyDescent="0.2">
      <c r="A310" s="91" t="s">
        <v>166</v>
      </c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57"/>
      <c r="R310" s="58"/>
      <c r="S310" s="59"/>
      <c r="T310" s="59"/>
      <c r="U310" s="59"/>
      <c r="V310" s="59"/>
      <c r="W310" s="59"/>
      <c r="X310" s="59"/>
      <c r="Y310" s="59"/>
      <c r="Z310" s="59"/>
      <c r="AA310" s="59"/>
    </row>
    <row r="311" spans="1:27" s="30" customFormat="1" ht="31.9" customHeight="1" x14ac:dyDescent="0.2">
      <c r="A311" s="87" t="s">
        <v>19</v>
      </c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23"/>
      <c r="R311" s="24"/>
      <c r="S311" s="25"/>
      <c r="T311" s="25"/>
      <c r="U311" s="25"/>
      <c r="V311" s="25"/>
      <c r="W311" s="25"/>
      <c r="X311" s="25"/>
      <c r="Y311" s="25"/>
      <c r="Z311" s="25"/>
      <c r="AA311" s="25"/>
    </row>
    <row r="312" spans="1:27" s="30" customFormat="1" ht="56.45" customHeight="1" x14ac:dyDescent="0.2">
      <c r="A312" s="69">
        <v>1</v>
      </c>
      <c r="B312" s="70" t="s">
        <v>167</v>
      </c>
      <c r="C312" s="69" t="s">
        <v>1</v>
      </c>
      <c r="D312" s="19">
        <f t="shared" ref="D312:E328" si="24">F312+H312+J312</f>
        <v>586675.72</v>
      </c>
      <c r="E312" s="19">
        <f t="shared" si="24"/>
        <v>26960154.699999999</v>
      </c>
      <c r="F312" s="19">
        <v>586675.72</v>
      </c>
      <c r="G312" s="19">
        <f>ROUND(F312*B3,2)</f>
        <v>26960154.699999999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6700456.0999999996</v>
      </c>
      <c r="P312" s="19">
        <v>0</v>
      </c>
      <c r="Q312" s="23"/>
      <c r="R312" s="24"/>
      <c r="S312" s="25"/>
      <c r="T312" s="25"/>
      <c r="U312" s="25"/>
      <c r="V312" s="25"/>
      <c r="W312" s="25"/>
      <c r="X312" s="25"/>
      <c r="Y312" s="25"/>
      <c r="Z312" s="25"/>
      <c r="AA312" s="25"/>
    </row>
    <row r="313" spans="1:27" s="30" customFormat="1" ht="31.15" customHeight="1" x14ac:dyDescent="0.2">
      <c r="A313" s="69">
        <v>2</v>
      </c>
      <c r="B313" s="70" t="s">
        <v>168</v>
      </c>
      <c r="C313" s="69" t="s">
        <v>1</v>
      </c>
      <c r="D313" s="19">
        <f t="shared" si="24"/>
        <v>18258011.09</v>
      </c>
      <c r="E313" s="19">
        <f t="shared" si="24"/>
        <v>839030467.42999995</v>
      </c>
      <c r="F313" s="19">
        <v>18258011.09</v>
      </c>
      <c r="G313" s="19">
        <f>ROUND(F313*B3,2)</f>
        <v>839030467.42999995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112161723.56</v>
      </c>
      <c r="P313" s="19">
        <v>0</v>
      </c>
      <c r="Q313" s="23"/>
      <c r="R313" s="24"/>
      <c r="S313" s="25"/>
      <c r="T313" s="25"/>
      <c r="U313" s="25"/>
      <c r="V313" s="25"/>
      <c r="W313" s="25"/>
      <c r="X313" s="25"/>
      <c r="Y313" s="25"/>
      <c r="Z313" s="25"/>
      <c r="AA313" s="25"/>
    </row>
    <row r="314" spans="1:27" s="30" customFormat="1" ht="31.15" customHeight="1" x14ac:dyDescent="0.2">
      <c r="A314" s="69">
        <v>3</v>
      </c>
      <c r="B314" s="70" t="s">
        <v>169</v>
      </c>
      <c r="C314" s="69" t="s">
        <v>1</v>
      </c>
      <c r="D314" s="19">
        <f t="shared" si="24"/>
        <v>746011.29</v>
      </c>
      <c r="E314" s="19">
        <f t="shared" si="24"/>
        <v>34282277.420000002</v>
      </c>
      <c r="F314" s="19">
        <v>746011.29</v>
      </c>
      <c r="G314" s="19">
        <f>ROUND(F314*B3,2)</f>
        <v>34282277.420000002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8448765.0099999998</v>
      </c>
      <c r="P314" s="19">
        <v>0</v>
      </c>
      <c r="Q314" s="23"/>
      <c r="R314" s="24"/>
      <c r="S314" s="25"/>
      <c r="T314" s="25"/>
      <c r="U314" s="25"/>
      <c r="V314" s="25"/>
      <c r="W314" s="25"/>
      <c r="X314" s="25"/>
      <c r="Y314" s="25"/>
      <c r="Z314" s="25"/>
      <c r="AA314" s="25"/>
    </row>
    <row r="315" spans="1:27" s="30" customFormat="1" ht="31.15" customHeight="1" x14ac:dyDescent="0.2">
      <c r="A315" s="69">
        <v>4</v>
      </c>
      <c r="B315" s="70" t="s">
        <v>170</v>
      </c>
      <c r="C315" s="69" t="s">
        <v>1</v>
      </c>
      <c r="D315" s="19">
        <f t="shared" si="24"/>
        <v>43429950.75</v>
      </c>
      <c r="E315" s="19">
        <f t="shared" si="24"/>
        <v>1995784299.76</v>
      </c>
      <c r="F315" s="19">
        <v>43429950.75</v>
      </c>
      <c r="G315" s="19">
        <f>ROUND(F315*B3,2)</f>
        <v>1995784299.76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238313103.72</v>
      </c>
      <c r="P315" s="19">
        <v>0</v>
      </c>
      <c r="Q315" s="23"/>
      <c r="R315" s="24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1:27" s="30" customFormat="1" ht="31.15" customHeight="1" x14ac:dyDescent="0.2">
      <c r="A316" s="69">
        <v>5</v>
      </c>
      <c r="B316" s="70" t="s">
        <v>171</v>
      </c>
      <c r="C316" s="69" t="s">
        <v>1</v>
      </c>
      <c r="D316" s="19">
        <f t="shared" si="24"/>
        <v>3470193</v>
      </c>
      <c r="E316" s="19">
        <f t="shared" si="24"/>
        <v>159469596.13999999</v>
      </c>
      <c r="F316" s="19">
        <v>3470193</v>
      </c>
      <c r="G316" s="19">
        <f>ROUND(F316*B3,2)</f>
        <v>159469596.13999999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13328598.359999999</v>
      </c>
      <c r="P316" s="19">
        <v>0</v>
      </c>
      <c r="Q316" s="23"/>
      <c r="R316" s="24"/>
      <c r="S316" s="25"/>
      <c r="T316" s="25"/>
      <c r="U316" s="25"/>
      <c r="V316" s="25"/>
      <c r="W316" s="25"/>
      <c r="X316" s="25"/>
      <c r="Y316" s="25"/>
      <c r="Z316" s="25"/>
      <c r="AA316" s="25"/>
    </row>
    <row r="317" spans="1:27" s="30" customFormat="1" ht="31.15" customHeight="1" x14ac:dyDescent="0.2">
      <c r="A317" s="69">
        <v>6</v>
      </c>
      <c r="B317" s="70" t="s">
        <v>172</v>
      </c>
      <c r="C317" s="69" t="s">
        <v>1</v>
      </c>
      <c r="D317" s="19">
        <f t="shared" si="24"/>
        <v>4796733.09</v>
      </c>
      <c r="E317" s="19">
        <f t="shared" si="24"/>
        <v>220429552.09</v>
      </c>
      <c r="F317" s="19">
        <v>4796733.09</v>
      </c>
      <c r="G317" s="19">
        <f>ROUND(F317*B3,2)</f>
        <v>220429552.09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29257232.5</v>
      </c>
      <c r="P317" s="19">
        <v>0</v>
      </c>
      <c r="Q317" s="23"/>
      <c r="R317" s="24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1:27" s="30" customFormat="1" ht="31.15" customHeight="1" x14ac:dyDescent="0.2">
      <c r="A318" s="69">
        <v>7</v>
      </c>
      <c r="B318" s="70" t="s">
        <v>261</v>
      </c>
      <c r="C318" s="69" t="s">
        <v>1</v>
      </c>
      <c r="D318" s="19">
        <f t="shared" si="24"/>
        <v>87918.73</v>
      </c>
      <c r="E318" s="19">
        <f t="shared" si="24"/>
        <v>4040226.11</v>
      </c>
      <c r="F318" s="19">
        <v>87918.73</v>
      </c>
      <c r="G318" s="19">
        <f>ROUND(F318*B3,2)</f>
        <v>4040226.11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1383395.62</v>
      </c>
      <c r="P318" s="19">
        <v>0</v>
      </c>
      <c r="Q318" s="23"/>
      <c r="R318" s="24"/>
      <c r="S318" s="25"/>
      <c r="T318" s="25"/>
      <c r="U318" s="25"/>
      <c r="V318" s="25"/>
      <c r="W318" s="25"/>
      <c r="X318" s="25"/>
      <c r="Y318" s="25"/>
      <c r="Z318" s="25"/>
      <c r="AA318" s="25"/>
    </row>
    <row r="319" spans="1:27" s="30" customFormat="1" ht="31.15" customHeight="1" x14ac:dyDescent="0.2">
      <c r="A319" s="69">
        <v>8</v>
      </c>
      <c r="B319" s="70" t="s">
        <v>173</v>
      </c>
      <c r="C319" s="69" t="s">
        <v>0</v>
      </c>
      <c r="D319" s="19">
        <f t="shared" si="24"/>
        <v>30620461.989999998</v>
      </c>
      <c r="E319" s="19">
        <f t="shared" si="24"/>
        <v>1260534186.47</v>
      </c>
      <c r="F319" s="19">
        <v>30620461.989999998</v>
      </c>
      <c r="G319" s="19">
        <f>ROUND(F319*B2,2)</f>
        <v>1260534186.47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38562168.659999996</v>
      </c>
      <c r="P319" s="19">
        <v>0</v>
      </c>
      <c r="Q319" s="23"/>
      <c r="R319" s="24"/>
      <c r="S319" s="25"/>
      <c r="T319" s="25"/>
      <c r="U319" s="25"/>
      <c r="V319" s="25"/>
      <c r="W319" s="25"/>
      <c r="X319" s="25"/>
      <c r="Y319" s="25"/>
      <c r="Z319" s="25"/>
      <c r="AA319" s="25"/>
    </row>
    <row r="320" spans="1:27" s="30" customFormat="1" ht="31.15" customHeight="1" x14ac:dyDescent="0.2">
      <c r="A320" s="78">
        <v>9</v>
      </c>
      <c r="B320" s="70" t="s">
        <v>258</v>
      </c>
      <c r="C320" s="78" t="s">
        <v>1</v>
      </c>
      <c r="D320" s="82">
        <f t="shared" si="24"/>
        <v>4679412.08</v>
      </c>
      <c r="E320" s="82">
        <f t="shared" si="24"/>
        <v>215038170.66999999</v>
      </c>
      <c r="F320" s="82">
        <v>4679412.08</v>
      </c>
      <c r="G320" s="82">
        <f>ROUND(F320*B3,2)</f>
        <v>215038170.66999999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23"/>
      <c r="R320" s="24"/>
      <c r="S320" s="25"/>
      <c r="T320" s="25"/>
      <c r="U320" s="25"/>
      <c r="V320" s="25"/>
      <c r="W320" s="25"/>
      <c r="X320" s="25"/>
      <c r="Y320" s="25"/>
      <c r="Z320" s="25"/>
      <c r="AA320" s="25"/>
    </row>
    <row r="321" spans="1:27" s="30" customFormat="1" ht="31.15" customHeight="1" x14ac:dyDescent="0.2">
      <c r="A321" s="78"/>
      <c r="B321" s="70" t="s">
        <v>174</v>
      </c>
      <c r="C321" s="78"/>
      <c r="D321" s="97"/>
      <c r="E321" s="97"/>
      <c r="F321" s="97"/>
      <c r="G321" s="82"/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25013182.059999999</v>
      </c>
      <c r="P321" s="19">
        <v>0</v>
      </c>
      <c r="Q321" s="23"/>
      <c r="R321" s="24"/>
      <c r="S321" s="25"/>
      <c r="T321" s="25"/>
      <c r="U321" s="25"/>
      <c r="V321" s="25"/>
      <c r="W321" s="25"/>
      <c r="X321" s="25"/>
      <c r="Y321" s="25"/>
      <c r="Z321" s="25"/>
      <c r="AA321" s="25"/>
    </row>
    <row r="322" spans="1:27" s="30" customFormat="1" ht="31.15" customHeight="1" x14ac:dyDescent="0.2">
      <c r="A322" s="69">
        <v>10</v>
      </c>
      <c r="B322" s="1" t="s">
        <v>380</v>
      </c>
      <c r="C322" s="69" t="s">
        <v>1</v>
      </c>
      <c r="D322" s="19">
        <f t="shared" si="24"/>
        <v>3643897.15</v>
      </c>
      <c r="E322" s="19">
        <f t="shared" si="24"/>
        <v>167452014.02000001</v>
      </c>
      <c r="F322" s="19">
        <v>3643897.15</v>
      </c>
      <c r="G322" s="19">
        <f>ROUND(F322*B3,2)</f>
        <v>167452014.02000001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20153250.289999999</v>
      </c>
      <c r="P322" s="19">
        <v>0</v>
      </c>
      <c r="Q322" s="23"/>
      <c r="R322" s="24"/>
      <c r="S322" s="25"/>
      <c r="T322" s="25"/>
      <c r="U322" s="25"/>
      <c r="V322" s="25"/>
      <c r="W322" s="25"/>
      <c r="X322" s="25"/>
      <c r="Y322" s="25"/>
      <c r="Z322" s="25"/>
      <c r="AA322" s="25"/>
    </row>
    <row r="323" spans="1:27" s="30" customFormat="1" ht="31.15" customHeight="1" x14ac:dyDescent="0.2">
      <c r="A323" s="69">
        <v>11</v>
      </c>
      <c r="B323" s="70" t="s">
        <v>175</v>
      </c>
      <c r="C323" s="69" t="s">
        <v>1</v>
      </c>
      <c r="D323" s="19">
        <f t="shared" si="24"/>
        <v>449790.77</v>
      </c>
      <c r="E323" s="19">
        <f t="shared" si="24"/>
        <v>20669730.02</v>
      </c>
      <c r="F323" s="19">
        <v>449790.77</v>
      </c>
      <c r="G323" s="19">
        <f>ROUND(F323*B3,2)</f>
        <v>20669730.02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1051695.43</v>
      </c>
      <c r="P323" s="19">
        <v>0</v>
      </c>
      <c r="Q323" s="23"/>
      <c r="R323" s="24"/>
      <c r="S323" s="25"/>
      <c r="T323" s="25"/>
      <c r="U323" s="25"/>
      <c r="V323" s="25"/>
      <c r="W323" s="25"/>
      <c r="X323" s="25"/>
      <c r="Y323" s="25"/>
      <c r="Z323" s="25"/>
      <c r="AA323" s="25"/>
    </row>
    <row r="324" spans="1:27" s="30" customFormat="1" ht="31.15" customHeight="1" x14ac:dyDescent="0.2">
      <c r="A324" s="69">
        <v>12</v>
      </c>
      <c r="B324" s="70" t="s">
        <v>176</v>
      </c>
      <c r="C324" s="69" t="s">
        <v>0</v>
      </c>
      <c r="D324" s="19">
        <f t="shared" si="24"/>
        <v>12957203.119999999</v>
      </c>
      <c r="E324" s="19">
        <f t="shared" si="24"/>
        <v>533401406.51999998</v>
      </c>
      <c r="F324" s="19">
        <v>12957203.119999999</v>
      </c>
      <c r="G324" s="19">
        <f>ROUND(F324*B2,2)</f>
        <v>533401406.51999998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75437118.099999994</v>
      </c>
      <c r="P324" s="19">
        <v>0</v>
      </c>
      <c r="Q324" s="23"/>
      <c r="R324" s="24"/>
      <c r="S324" s="25"/>
      <c r="T324" s="25"/>
      <c r="U324" s="25"/>
      <c r="V324" s="25"/>
      <c r="W324" s="25"/>
      <c r="X324" s="25"/>
      <c r="Y324" s="25"/>
      <c r="Z324" s="25"/>
      <c r="AA324" s="25"/>
    </row>
    <row r="325" spans="1:27" s="30" customFormat="1" ht="31.15" customHeight="1" x14ac:dyDescent="0.2">
      <c r="A325" s="69">
        <v>13</v>
      </c>
      <c r="B325" s="70" t="s">
        <v>177</v>
      </c>
      <c r="C325" s="69" t="s">
        <v>1</v>
      </c>
      <c r="D325" s="19">
        <f t="shared" si="24"/>
        <v>2698849.2</v>
      </c>
      <c r="E325" s="19">
        <f t="shared" si="24"/>
        <v>124023186.02</v>
      </c>
      <c r="F325" s="19">
        <v>2698849.2</v>
      </c>
      <c r="G325" s="19">
        <f>ROUND(F325*B3,2)</f>
        <v>124023186.02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12992338</v>
      </c>
      <c r="P325" s="19">
        <v>0</v>
      </c>
      <c r="Q325" s="23"/>
      <c r="R325" s="24"/>
      <c r="S325" s="25"/>
      <c r="T325" s="25"/>
      <c r="U325" s="25"/>
      <c r="V325" s="25"/>
      <c r="W325" s="25"/>
      <c r="X325" s="25"/>
      <c r="Y325" s="25"/>
      <c r="Z325" s="25"/>
      <c r="AA325" s="25"/>
    </row>
    <row r="326" spans="1:27" s="30" customFormat="1" ht="31.15" customHeight="1" x14ac:dyDescent="0.2">
      <c r="A326" s="69">
        <v>14</v>
      </c>
      <c r="B326" s="70" t="s">
        <v>178</v>
      </c>
      <c r="C326" s="69" t="s">
        <v>1</v>
      </c>
      <c r="D326" s="19">
        <f t="shared" si="24"/>
        <v>0</v>
      </c>
      <c r="E326" s="19">
        <f t="shared" si="24"/>
        <v>0</v>
      </c>
      <c r="F326" s="19">
        <v>0</v>
      </c>
      <c r="G326" s="19">
        <f>ROUND(F326*B3,2)</f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16060587.710000001</v>
      </c>
      <c r="P326" s="19">
        <v>0</v>
      </c>
      <c r="Q326" s="23"/>
      <c r="R326" s="24"/>
      <c r="S326" s="25"/>
      <c r="T326" s="25"/>
      <c r="U326" s="25"/>
      <c r="V326" s="25"/>
      <c r="W326" s="25"/>
      <c r="X326" s="25"/>
      <c r="Y326" s="25"/>
      <c r="Z326" s="25"/>
      <c r="AA326" s="25"/>
    </row>
    <row r="327" spans="1:27" s="30" customFormat="1" ht="31.15" customHeight="1" x14ac:dyDescent="0.2">
      <c r="A327" s="78">
        <v>15</v>
      </c>
      <c r="B327" s="79" t="s">
        <v>179</v>
      </c>
      <c r="C327" s="69" t="s">
        <v>1</v>
      </c>
      <c r="D327" s="19">
        <f t="shared" si="24"/>
        <v>16033302.25</v>
      </c>
      <c r="E327" s="19">
        <f t="shared" si="24"/>
        <v>736795974.92999995</v>
      </c>
      <c r="F327" s="19">
        <v>16033302.25</v>
      </c>
      <c r="G327" s="19">
        <f>ROUND(F327*B3,2)</f>
        <v>736795974.92999995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9697340.8699999992</v>
      </c>
      <c r="P327" s="19">
        <v>0</v>
      </c>
      <c r="Q327" s="23"/>
      <c r="R327" s="24"/>
      <c r="S327" s="25"/>
      <c r="T327" s="25"/>
      <c r="U327" s="25"/>
      <c r="V327" s="25"/>
      <c r="W327" s="25"/>
      <c r="X327" s="25"/>
      <c r="Y327" s="25"/>
      <c r="Z327" s="25"/>
      <c r="AA327" s="25"/>
    </row>
    <row r="328" spans="1:27" s="30" customFormat="1" ht="31.15" customHeight="1" x14ac:dyDescent="0.2">
      <c r="A328" s="78"/>
      <c r="B328" s="79"/>
      <c r="C328" s="69" t="s">
        <v>29</v>
      </c>
      <c r="D328" s="19">
        <f t="shared" si="24"/>
        <v>6876139.2300000004</v>
      </c>
      <c r="E328" s="19">
        <f t="shared" ref="E328:E342" si="25">G328+I328+K328</f>
        <v>6876139.2300000004</v>
      </c>
      <c r="F328" s="19">
        <v>6876139.2300000004</v>
      </c>
      <c r="G328" s="19">
        <v>6876139.2300000004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  <c r="Q328" s="23"/>
      <c r="R328" s="24"/>
      <c r="S328" s="25"/>
      <c r="T328" s="25"/>
      <c r="U328" s="25"/>
      <c r="V328" s="25"/>
      <c r="W328" s="25"/>
      <c r="X328" s="25"/>
      <c r="Y328" s="25"/>
      <c r="Z328" s="25"/>
      <c r="AA328" s="25"/>
    </row>
    <row r="329" spans="1:27" s="30" customFormat="1" ht="31.15" customHeight="1" x14ac:dyDescent="0.2">
      <c r="A329" s="69">
        <v>16</v>
      </c>
      <c r="B329" s="70" t="s">
        <v>180</v>
      </c>
      <c r="C329" s="69" t="s">
        <v>29</v>
      </c>
      <c r="D329" s="19">
        <f t="shared" ref="D329:D330" si="26">F329+H329+J329</f>
        <v>796821.6</v>
      </c>
      <c r="E329" s="19">
        <f t="shared" si="25"/>
        <v>796821.6</v>
      </c>
      <c r="F329" s="19">
        <v>796821.6</v>
      </c>
      <c r="G329" s="19">
        <v>796821.6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160577.1</v>
      </c>
      <c r="P329" s="19">
        <v>0</v>
      </c>
      <c r="Q329" s="23"/>
      <c r="R329" s="24"/>
      <c r="S329" s="25"/>
      <c r="T329" s="25"/>
      <c r="U329" s="25"/>
      <c r="V329" s="25"/>
      <c r="W329" s="25"/>
      <c r="X329" s="25"/>
      <c r="Y329" s="25"/>
      <c r="Z329" s="25"/>
      <c r="AA329" s="25"/>
    </row>
    <row r="330" spans="1:27" s="30" customFormat="1" ht="31.15" customHeight="1" x14ac:dyDescent="0.2">
      <c r="A330" s="69">
        <v>17</v>
      </c>
      <c r="B330" s="70" t="s">
        <v>181</v>
      </c>
      <c r="C330" s="69" t="s">
        <v>29</v>
      </c>
      <c r="D330" s="19">
        <f t="shared" si="26"/>
        <v>1793340.43</v>
      </c>
      <c r="E330" s="19">
        <f t="shared" si="25"/>
        <v>1793340.43</v>
      </c>
      <c r="F330" s="19">
        <v>1793340.43</v>
      </c>
      <c r="G330" s="19">
        <v>1793340.43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289720.5</v>
      </c>
      <c r="P330" s="19">
        <v>0</v>
      </c>
      <c r="Q330" s="23"/>
      <c r="R330" s="24"/>
      <c r="S330" s="25"/>
      <c r="T330" s="25"/>
      <c r="U330" s="25"/>
      <c r="V330" s="25"/>
      <c r="W330" s="25"/>
      <c r="X330" s="25"/>
      <c r="Y330" s="25"/>
      <c r="Z330" s="25"/>
      <c r="AA330" s="25"/>
    </row>
    <row r="331" spans="1:27" s="30" customFormat="1" ht="31.15" customHeight="1" x14ac:dyDescent="0.2">
      <c r="A331" s="69">
        <v>18</v>
      </c>
      <c r="B331" s="70" t="s">
        <v>182</v>
      </c>
      <c r="C331" s="69" t="s">
        <v>1</v>
      </c>
      <c r="D331" s="19">
        <f t="shared" ref="D331:D342" si="27">F331+H331+J331</f>
        <v>1080911.82</v>
      </c>
      <c r="E331" s="19">
        <f t="shared" si="25"/>
        <v>49672329.869999997</v>
      </c>
      <c r="F331" s="19">
        <v>1080911.82</v>
      </c>
      <c r="G331" s="19">
        <f>ROUND(F331*B3,2)</f>
        <v>49672329.869999997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647749.07999999996</v>
      </c>
      <c r="P331" s="19">
        <v>0</v>
      </c>
      <c r="Q331" s="23"/>
      <c r="R331" s="24"/>
      <c r="S331" s="25"/>
      <c r="T331" s="25"/>
      <c r="U331" s="25"/>
      <c r="V331" s="25"/>
      <c r="W331" s="25"/>
      <c r="X331" s="25"/>
      <c r="Y331" s="25"/>
      <c r="Z331" s="25"/>
      <c r="AA331" s="25"/>
    </row>
    <row r="332" spans="1:27" s="30" customFormat="1" ht="97.9" customHeight="1" x14ac:dyDescent="0.2">
      <c r="A332" s="69">
        <v>19</v>
      </c>
      <c r="B332" s="70" t="s">
        <v>183</v>
      </c>
      <c r="C332" s="69" t="s">
        <v>1</v>
      </c>
      <c r="D332" s="19">
        <f t="shared" si="27"/>
        <v>8863048.4800000004</v>
      </c>
      <c r="E332" s="19">
        <f t="shared" si="25"/>
        <v>407293416.15000004</v>
      </c>
      <c r="F332" s="19">
        <v>8582084.0099999998</v>
      </c>
      <c r="G332" s="19">
        <f>ROUND(F332*B3,2)</f>
        <v>394381946.80000001</v>
      </c>
      <c r="H332" s="19">
        <v>0</v>
      </c>
      <c r="I332" s="19">
        <v>0</v>
      </c>
      <c r="J332" s="19">
        <v>280964.46999999997</v>
      </c>
      <c r="K332" s="19">
        <f>ROUND(J332*B3,2)</f>
        <v>12911469.35</v>
      </c>
      <c r="L332" s="19">
        <v>0</v>
      </c>
      <c r="M332" s="19">
        <v>0</v>
      </c>
      <c r="N332" s="19">
        <v>0</v>
      </c>
      <c r="O332" s="19">
        <v>22206089.620000001</v>
      </c>
      <c r="P332" s="19">
        <v>0</v>
      </c>
      <c r="Q332" s="23"/>
      <c r="R332" s="24"/>
      <c r="S332" s="25"/>
      <c r="T332" s="25"/>
      <c r="U332" s="25"/>
      <c r="V332" s="25"/>
      <c r="W332" s="25"/>
      <c r="X332" s="25"/>
      <c r="Y332" s="25"/>
      <c r="Z332" s="25"/>
      <c r="AA332" s="25"/>
    </row>
    <row r="333" spans="1:27" s="30" customFormat="1" ht="33" customHeight="1" x14ac:dyDescent="0.2">
      <c r="A333" s="69">
        <v>20</v>
      </c>
      <c r="B333" s="70" t="s">
        <v>184</v>
      </c>
      <c r="C333" s="69" t="s">
        <v>0</v>
      </c>
      <c r="D333" s="19">
        <f t="shared" si="27"/>
        <v>2059025.65</v>
      </c>
      <c r="E333" s="19">
        <f t="shared" si="25"/>
        <v>84762673.519999996</v>
      </c>
      <c r="F333" s="19">
        <v>2059025.65</v>
      </c>
      <c r="G333" s="19">
        <f>ROUND(F333*B2,2)</f>
        <v>84762673.519999996</v>
      </c>
      <c r="H333" s="19">
        <v>0</v>
      </c>
      <c r="I333" s="19">
        <v>0</v>
      </c>
      <c r="J333" s="19"/>
      <c r="K333" s="19"/>
      <c r="L333" s="19">
        <v>0</v>
      </c>
      <c r="M333" s="19">
        <v>0</v>
      </c>
      <c r="N333" s="19">
        <v>0</v>
      </c>
      <c r="O333" s="19">
        <v>13090935.92</v>
      </c>
      <c r="P333" s="19">
        <v>0</v>
      </c>
      <c r="Q333" s="23"/>
      <c r="R333" s="24"/>
      <c r="S333" s="25"/>
      <c r="T333" s="25"/>
      <c r="U333" s="25"/>
      <c r="V333" s="25"/>
      <c r="W333" s="25"/>
      <c r="X333" s="25"/>
      <c r="Y333" s="25"/>
      <c r="Z333" s="25"/>
      <c r="AA333" s="25"/>
    </row>
    <row r="334" spans="1:27" s="30" customFormat="1" ht="33" customHeight="1" x14ac:dyDescent="0.2">
      <c r="A334" s="69">
        <v>21</v>
      </c>
      <c r="B334" s="70" t="s">
        <v>185</v>
      </c>
      <c r="C334" s="69" t="s">
        <v>1</v>
      </c>
      <c r="D334" s="19">
        <f t="shared" si="27"/>
        <v>35374991.170000002</v>
      </c>
      <c r="E334" s="19">
        <f t="shared" si="25"/>
        <v>1625625881.73</v>
      </c>
      <c r="F334" s="19">
        <v>34831151.93</v>
      </c>
      <c r="G334" s="19">
        <f>ROUND(F334*B3,2)</f>
        <v>1600634238.9100001</v>
      </c>
      <c r="H334" s="19">
        <v>0</v>
      </c>
      <c r="I334" s="19">
        <v>0</v>
      </c>
      <c r="J334" s="19">
        <v>543839.24</v>
      </c>
      <c r="K334" s="19">
        <f>ROUND(J334*B3,2)</f>
        <v>24991642.82</v>
      </c>
      <c r="L334" s="19">
        <v>0</v>
      </c>
      <c r="M334" s="19">
        <v>0</v>
      </c>
      <c r="N334" s="19">
        <v>0</v>
      </c>
      <c r="O334" s="19">
        <v>324791564.32999998</v>
      </c>
      <c r="P334" s="19">
        <v>0</v>
      </c>
      <c r="Q334" s="23"/>
      <c r="R334" s="24"/>
      <c r="S334" s="25"/>
      <c r="T334" s="25"/>
      <c r="U334" s="25"/>
      <c r="V334" s="25"/>
      <c r="W334" s="25"/>
      <c r="X334" s="25"/>
      <c r="Y334" s="25"/>
      <c r="Z334" s="25"/>
      <c r="AA334" s="25"/>
    </row>
    <row r="335" spans="1:27" s="30" customFormat="1" ht="33" customHeight="1" x14ac:dyDescent="0.2">
      <c r="A335" s="69">
        <v>22</v>
      </c>
      <c r="B335" s="70" t="s">
        <v>186</v>
      </c>
      <c r="C335" s="69" t="s">
        <v>0</v>
      </c>
      <c r="D335" s="19">
        <f t="shared" si="27"/>
        <v>38787004.579999998</v>
      </c>
      <c r="E335" s="19">
        <f t="shared" si="25"/>
        <v>1596721345.3399999</v>
      </c>
      <c r="F335" s="19">
        <v>38787004.579999998</v>
      </c>
      <c r="G335" s="19">
        <f>ROUND(F335*B2,2)</f>
        <v>1596721345.3399999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199955474.61000001</v>
      </c>
      <c r="P335" s="19">
        <v>0</v>
      </c>
      <c r="Q335" s="23"/>
      <c r="R335" s="24"/>
      <c r="S335" s="25"/>
      <c r="T335" s="25"/>
      <c r="U335" s="25"/>
      <c r="V335" s="25"/>
      <c r="W335" s="25"/>
      <c r="X335" s="25"/>
      <c r="Y335" s="25"/>
      <c r="Z335" s="25"/>
      <c r="AA335" s="25"/>
    </row>
    <row r="336" spans="1:27" s="30" customFormat="1" ht="33" customHeight="1" x14ac:dyDescent="0.2">
      <c r="A336" s="69">
        <v>23</v>
      </c>
      <c r="B336" s="70" t="s">
        <v>187</v>
      </c>
      <c r="C336" s="69" t="s">
        <v>1</v>
      </c>
      <c r="D336" s="19">
        <f t="shared" si="27"/>
        <v>37170181.600000001</v>
      </c>
      <c r="E336" s="19">
        <f t="shared" si="25"/>
        <v>1708122242.26</v>
      </c>
      <c r="F336" s="19">
        <v>37170181.600000001</v>
      </c>
      <c r="G336" s="19">
        <f>ROUND(F336*B3,2)</f>
        <v>1708122242.26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587849660.27999997</v>
      </c>
      <c r="P336" s="19">
        <v>0</v>
      </c>
      <c r="Q336" s="23"/>
      <c r="R336" s="24"/>
      <c r="S336" s="25"/>
      <c r="T336" s="25"/>
      <c r="U336" s="25"/>
      <c r="V336" s="25"/>
      <c r="W336" s="25"/>
      <c r="X336" s="25"/>
      <c r="Y336" s="25"/>
      <c r="Z336" s="25"/>
      <c r="AA336" s="25"/>
    </row>
    <row r="337" spans="1:27" s="30" customFormat="1" ht="48.6" customHeight="1" x14ac:dyDescent="0.2">
      <c r="A337" s="69">
        <v>24</v>
      </c>
      <c r="B337" s="70" t="s">
        <v>188</v>
      </c>
      <c r="C337" s="69" t="s">
        <v>0</v>
      </c>
      <c r="D337" s="19">
        <f t="shared" si="27"/>
        <v>152335221.21000001</v>
      </c>
      <c r="E337" s="19">
        <f t="shared" si="25"/>
        <v>6271092650.4200001</v>
      </c>
      <c r="F337" s="19">
        <v>152335221.21000001</v>
      </c>
      <c r="G337" s="19">
        <f>ROUND(F337*B2,2)</f>
        <v>6271092650.4200001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1153205511.23</v>
      </c>
      <c r="P337" s="19">
        <v>0</v>
      </c>
      <c r="Q337" s="23"/>
      <c r="R337" s="24"/>
      <c r="S337" s="25"/>
      <c r="T337" s="25"/>
      <c r="U337" s="25"/>
      <c r="V337" s="25"/>
      <c r="W337" s="25"/>
      <c r="X337" s="25"/>
      <c r="Y337" s="25"/>
      <c r="Z337" s="25"/>
      <c r="AA337" s="25"/>
    </row>
    <row r="338" spans="1:27" s="30" customFormat="1" ht="85.9" customHeight="1" x14ac:dyDescent="0.2">
      <c r="A338" s="69">
        <v>25</v>
      </c>
      <c r="B338" s="70" t="s">
        <v>189</v>
      </c>
      <c r="C338" s="69" t="s">
        <v>1</v>
      </c>
      <c r="D338" s="12">
        <f t="shared" si="27"/>
        <v>96254091.5</v>
      </c>
      <c r="E338" s="12">
        <f t="shared" si="25"/>
        <v>4423270146.1999998</v>
      </c>
      <c r="F338" s="12">
        <v>96254091.5</v>
      </c>
      <c r="G338" s="12">
        <f>ROUND(F338*B3,2)</f>
        <v>4423270146.1999998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523288471.26999998</v>
      </c>
      <c r="P338" s="19">
        <v>0</v>
      </c>
      <c r="Q338" s="23"/>
      <c r="R338" s="24"/>
      <c r="S338" s="25"/>
      <c r="T338" s="25"/>
      <c r="U338" s="25"/>
      <c r="V338" s="25"/>
      <c r="W338" s="25"/>
      <c r="X338" s="25"/>
      <c r="Y338" s="25"/>
      <c r="Z338" s="25"/>
      <c r="AA338" s="25"/>
    </row>
    <row r="339" spans="1:27" s="30" customFormat="1" ht="49.9" customHeight="1" x14ac:dyDescent="0.2">
      <c r="A339" s="78">
        <v>26</v>
      </c>
      <c r="B339" s="70" t="s">
        <v>381</v>
      </c>
      <c r="C339" s="78" t="s">
        <v>1</v>
      </c>
      <c r="D339" s="81">
        <f t="shared" si="27"/>
        <v>3061325.18</v>
      </c>
      <c r="E339" s="81">
        <f t="shared" si="25"/>
        <v>140680443.44999999</v>
      </c>
      <c r="F339" s="81">
        <v>3061325.18</v>
      </c>
      <c r="G339" s="81">
        <f>ROUND(F339*B3,2)</f>
        <v>140680443.44999999</v>
      </c>
      <c r="H339" s="19"/>
      <c r="I339" s="19"/>
      <c r="J339" s="19"/>
      <c r="K339" s="19"/>
      <c r="L339" s="19"/>
      <c r="M339" s="19"/>
      <c r="N339" s="19"/>
      <c r="O339" s="19">
        <v>34020783.75</v>
      </c>
      <c r="P339" s="19">
        <v>0</v>
      </c>
      <c r="Q339" s="23"/>
      <c r="R339" s="24"/>
      <c r="S339" s="25"/>
      <c r="T339" s="25"/>
      <c r="U339" s="25"/>
      <c r="V339" s="25"/>
      <c r="W339" s="25"/>
      <c r="X339" s="25"/>
      <c r="Y339" s="25"/>
      <c r="Z339" s="25"/>
      <c r="AA339" s="25"/>
    </row>
    <row r="340" spans="1:27" s="30" customFormat="1" ht="17.45" customHeight="1" x14ac:dyDescent="0.2">
      <c r="A340" s="78"/>
      <c r="B340" s="1" t="s">
        <v>190</v>
      </c>
      <c r="C340" s="78"/>
      <c r="D340" s="81">
        <f t="shared" si="27"/>
        <v>0</v>
      </c>
      <c r="E340" s="81">
        <f t="shared" si="25"/>
        <v>0</v>
      </c>
      <c r="F340" s="81"/>
      <c r="G340" s="81">
        <f>ROUND(F340*B7,2)</f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95" t="s">
        <v>191</v>
      </c>
      <c r="P340" s="82">
        <v>0</v>
      </c>
      <c r="Q340" s="23"/>
      <c r="R340" s="24"/>
      <c r="S340" s="25"/>
      <c r="T340" s="25"/>
      <c r="U340" s="25"/>
      <c r="V340" s="25"/>
      <c r="W340" s="25"/>
      <c r="X340" s="25"/>
      <c r="Y340" s="25"/>
      <c r="Z340" s="25"/>
      <c r="AA340" s="25"/>
    </row>
    <row r="341" spans="1:27" s="30" customFormat="1" ht="17.45" customHeight="1" x14ac:dyDescent="0.2">
      <c r="A341" s="78"/>
      <c r="B341" s="1" t="s">
        <v>192</v>
      </c>
      <c r="C341" s="78"/>
      <c r="D341" s="81">
        <f t="shared" si="27"/>
        <v>0</v>
      </c>
      <c r="E341" s="81">
        <f t="shared" si="25"/>
        <v>0</v>
      </c>
      <c r="F341" s="81"/>
      <c r="G341" s="81">
        <f>ROUND(F341*B8,2)</f>
        <v>0</v>
      </c>
      <c r="H341" s="19"/>
      <c r="I341" s="19"/>
      <c r="J341" s="19"/>
      <c r="K341" s="19"/>
      <c r="L341" s="19"/>
      <c r="M341" s="19"/>
      <c r="N341" s="19"/>
      <c r="O341" s="95"/>
      <c r="P341" s="82"/>
      <c r="Q341" s="23"/>
      <c r="R341" s="24"/>
      <c r="S341" s="25"/>
      <c r="T341" s="25"/>
      <c r="U341" s="25"/>
      <c r="V341" s="25"/>
      <c r="W341" s="25"/>
      <c r="X341" s="25"/>
      <c r="Y341" s="25"/>
      <c r="Z341" s="25"/>
      <c r="AA341" s="25"/>
    </row>
    <row r="342" spans="1:27" s="30" customFormat="1" ht="17.45" customHeight="1" x14ac:dyDescent="0.2">
      <c r="A342" s="78"/>
      <c r="B342" s="1" t="s">
        <v>193</v>
      </c>
      <c r="C342" s="78"/>
      <c r="D342" s="81">
        <f t="shared" si="27"/>
        <v>0</v>
      </c>
      <c r="E342" s="81">
        <f t="shared" si="25"/>
        <v>0</v>
      </c>
      <c r="F342" s="81"/>
      <c r="G342" s="81">
        <f>ROUND(F342*B9,2)</f>
        <v>0</v>
      </c>
      <c r="H342" s="19"/>
      <c r="I342" s="19"/>
      <c r="J342" s="19"/>
      <c r="K342" s="19"/>
      <c r="L342" s="19"/>
      <c r="M342" s="19"/>
      <c r="N342" s="19"/>
      <c r="O342" s="95"/>
      <c r="P342" s="82"/>
      <c r="Q342" s="23"/>
      <c r="R342" s="24"/>
      <c r="S342" s="25"/>
      <c r="T342" s="25"/>
      <c r="U342" s="25"/>
      <c r="V342" s="25"/>
      <c r="W342" s="25"/>
      <c r="X342" s="25"/>
      <c r="Y342" s="25"/>
      <c r="Z342" s="25"/>
      <c r="AA342" s="25"/>
    </row>
    <row r="343" spans="1:27" s="51" customFormat="1" ht="38.450000000000003" customHeight="1" x14ac:dyDescent="0.2">
      <c r="A343" s="89" t="s">
        <v>119</v>
      </c>
      <c r="B343" s="90"/>
      <c r="C343" s="53"/>
      <c r="D343" s="11" t="s">
        <v>120</v>
      </c>
      <c r="E343" s="2">
        <f>SUM(E312:E342)</f>
        <v>22654618672.500004</v>
      </c>
      <c r="F343" s="11" t="s">
        <v>120</v>
      </c>
      <c r="G343" s="2">
        <f t="shared" ref="G343" si="28">SUM(G312:G342)</f>
        <v>22616715560.330002</v>
      </c>
      <c r="H343" s="11" t="s">
        <v>120</v>
      </c>
      <c r="I343" s="2">
        <f>I312+I313+I314+I315+I316+I317+I318+I319+I321+I322+I323+I324+I325+I326+I327+I329+I330+I331+I332+I333+I334+I335+I336+I337+I338+I339</f>
        <v>0</v>
      </c>
      <c r="J343" s="11" t="s">
        <v>120</v>
      </c>
      <c r="K343" s="2">
        <f t="shared" ref="K343:O343" si="29">K312+K313+K314+K315+K316+K317+K318+K319+K321+K322+K323+K324+K325+K326+K327+K329+K330+K331+K332+K333+K334+K335+K336+K337+K338+K339</f>
        <v>37903112.170000002</v>
      </c>
      <c r="L343" s="11" t="s">
        <v>120</v>
      </c>
      <c r="M343" s="11" t="s">
        <v>120</v>
      </c>
      <c r="N343" s="11" t="s">
        <v>120</v>
      </c>
      <c r="O343" s="2">
        <f t="shared" si="29"/>
        <v>3468067493.6799998</v>
      </c>
      <c r="P343" s="2">
        <v>0</v>
      </c>
      <c r="Q343" s="48"/>
      <c r="R343" s="49"/>
      <c r="S343" s="50"/>
      <c r="T343" s="50"/>
      <c r="U343" s="50"/>
      <c r="V343" s="50"/>
      <c r="W343" s="50"/>
      <c r="X343" s="50"/>
      <c r="Y343" s="50"/>
      <c r="Z343" s="50"/>
      <c r="AA343" s="50"/>
    </row>
    <row r="344" spans="1:27" s="30" customFormat="1" ht="48" customHeight="1" x14ac:dyDescent="0.2">
      <c r="A344" s="87" t="s">
        <v>121</v>
      </c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23"/>
      <c r="R344" s="24"/>
      <c r="S344" s="25"/>
      <c r="T344" s="25"/>
      <c r="U344" s="25"/>
      <c r="V344" s="25"/>
      <c r="W344" s="25"/>
      <c r="X344" s="25"/>
      <c r="Y344" s="25"/>
      <c r="Z344" s="25"/>
      <c r="AA344" s="25"/>
    </row>
    <row r="345" spans="1:27" s="30" customFormat="1" ht="42.6" customHeight="1" x14ac:dyDescent="0.2">
      <c r="A345" s="69">
        <v>27</v>
      </c>
      <c r="B345" s="70" t="s">
        <v>194</v>
      </c>
      <c r="C345" s="69" t="s">
        <v>0</v>
      </c>
      <c r="D345" s="12">
        <f t="shared" ref="D345:E350" si="30">F345+H345+J345</f>
        <v>75746.11</v>
      </c>
      <c r="E345" s="12">
        <f t="shared" si="30"/>
        <v>3118194.66</v>
      </c>
      <c r="F345" s="12">
        <v>0</v>
      </c>
      <c r="G345" s="12">
        <v>0</v>
      </c>
      <c r="H345" s="12">
        <v>75746.11</v>
      </c>
      <c r="I345" s="12">
        <f>ROUND(H345*B2,2)</f>
        <v>3118194.66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663159.05000000005</v>
      </c>
      <c r="P345" s="12">
        <v>0</v>
      </c>
      <c r="Q345" s="23"/>
      <c r="R345" s="24"/>
      <c r="S345" s="25"/>
      <c r="T345" s="25"/>
      <c r="U345" s="25"/>
      <c r="V345" s="25"/>
      <c r="W345" s="25"/>
      <c r="X345" s="25"/>
      <c r="Y345" s="25"/>
      <c r="Z345" s="25"/>
      <c r="AA345" s="25"/>
    </row>
    <row r="346" spans="1:27" s="30" customFormat="1" ht="42.6" customHeight="1" x14ac:dyDescent="0.2">
      <c r="A346" s="69">
        <v>28</v>
      </c>
      <c r="B346" s="70" t="s">
        <v>195</v>
      </c>
      <c r="C346" s="69" t="s">
        <v>0</v>
      </c>
      <c r="D346" s="12">
        <f>F346+H346+J346</f>
        <v>383118.56</v>
      </c>
      <c r="E346" s="12">
        <f>G346+I346+K346</f>
        <v>15771611.890000001</v>
      </c>
      <c r="F346" s="12">
        <v>180000</v>
      </c>
      <c r="G346" s="12">
        <f>ROUND(F346*B2,2)</f>
        <v>7409952</v>
      </c>
      <c r="H346" s="12">
        <v>203118.56</v>
      </c>
      <c r="I346" s="12">
        <f>ROUND(H346*B2,2)</f>
        <v>8361659.8899999997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23"/>
      <c r="R346" s="24"/>
      <c r="S346" s="25"/>
      <c r="T346" s="25"/>
      <c r="U346" s="25"/>
      <c r="V346" s="25"/>
      <c r="W346" s="25"/>
      <c r="X346" s="25"/>
      <c r="Y346" s="25"/>
      <c r="Z346" s="25"/>
      <c r="AA346" s="25"/>
    </row>
    <row r="347" spans="1:27" s="30" customFormat="1" ht="42.6" customHeight="1" x14ac:dyDescent="0.2">
      <c r="A347" s="69">
        <v>29</v>
      </c>
      <c r="B347" s="70" t="s">
        <v>196</v>
      </c>
      <c r="C347" s="69" t="s">
        <v>0</v>
      </c>
      <c r="D347" s="12">
        <f>F347+H347+J347</f>
        <v>9525669.9900000002</v>
      </c>
      <c r="E347" s="12">
        <f>G347+I347+K347</f>
        <v>392137541.06999999</v>
      </c>
      <c r="F347" s="12">
        <v>4309731.03</v>
      </c>
      <c r="G347" s="12">
        <f>ROUND(F347*B2,2)</f>
        <v>177416111.47</v>
      </c>
      <c r="H347" s="12">
        <v>2945142.78</v>
      </c>
      <c r="I347" s="12">
        <f>ROUND(H347*B2,2)</f>
        <v>121240925.73999999</v>
      </c>
      <c r="J347" s="12">
        <v>2270796.1800000002</v>
      </c>
      <c r="K347" s="12">
        <f>ROUND(J347*B2,2)</f>
        <v>93480503.859999999</v>
      </c>
      <c r="L347" s="12">
        <v>0</v>
      </c>
      <c r="M347" s="12">
        <v>0</v>
      </c>
      <c r="N347" s="12">
        <v>0</v>
      </c>
      <c r="O347" s="12">
        <v>35489606.960000001</v>
      </c>
      <c r="P347" s="12">
        <v>0</v>
      </c>
      <c r="Q347" s="23"/>
      <c r="R347" s="24"/>
      <c r="S347" s="25"/>
      <c r="T347" s="25"/>
      <c r="U347" s="25"/>
      <c r="V347" s="25"/>
      <c r="W347" s="25"/>
      <c r="X347" s="25"/>
      <c r="Y347" s="25"/>
      <c r="Z347" s="25"/>
      <c r="AA347" s="25"/>
    </row>
    <row r="348" spans="1:27" s="30" customFormat="1" ht="42.6" customHeight="1" x14ac:dyDescent="0.2">
      <c r="A348" s="69">
        <v>30</v>
      </c>
      <c r="B348" s="70" t="s">
        <v>197</v>
      </c>
      <c r="C348" s="69" t="s">
        <v>0</v>
      </c>
      <c r="D348" s="12">
        <f t="shared" si="30"/>
        <v>3741.48</v>
      </c>
      <c r="E348" s="12">
        <f t="shared" si="30"/>
        <v>154023.26</v>
      </c>
      <c r="F348" s="12">
        <v>3640.75</v>
      </c>
      <c r="G348" s="12">
        <f>ROUND(F348*B2,2)</f>
        <v>149876.57</v>
      </c>
      <c r="H348" s="12">
        <v>98.91</v>
      </c>
      <c r="I348" s="12">
        <f>ROUND(H348*B2,2)</f>
        <v>4071.77</v>
      </c>
      <c r="J348" s="12">
        <v>1.82</v>
      </c>
      <c r="K348" s="12">
        <f>ROUND(J348*B2,2)</f>
        <v>74.92</v>
      </c>
      <c r="L348" s="12">
        <v>0</v>
      </c>
      <c r="M348" s="12">
        <v>0</v>
      </c>
      <c r="N348" s="12">
        <v>0</v>
      </c>
      <c r="O348" s="12">
        <v>8878.92</v>
      </c>
      <c r="P348" s="12">
        <v>0</v>
      </c>
      <c r="Q348" s="23"/>
      <c r="R348" s="24"/>
      <c r="S348" s="25"/>
      <c r="T348" s="25"/>
      <c r="U348" s="25"/>
      <c r="V348" s="25"/>
      <c r="W348" s="25"/>
      <c r="X348" s="25"/>
      <c r="Y348" s="25"/>
      <c r="Z348" s="25"/>
      <c r="AA348" s="25"/>
    </row>
    <row r="349" spans="1:27" s="30" customFormat="1" ht="42.6" customHeight="1" x14ac:dyDescent="0.2">
      <c r="A349" s="69">
        <v>31</v>
      </c>
      <c r="B349" s="70" t="s">
        <v>198</v>
      </c>
      <c r="C349" s="69" t="s">
        <v>0</v>
      </c>
      <c r="D349" s="12">
        <f t="shared" si="30"/>
        <v>9978036.5999999996</v>
      </c>
      <c r="E349" s="12">
        <f t="shared" si="30"/>
        <v>410759845.89999998</v>
      </c>
      <c r="F349" s="12">
        <v>4271712.54</v>
      </c>
      <c r="G349" s="12">
        <f>ROUND(F349*B2,2)</f>
        <v>175851027.11000001</v>
      </c>
      <c r="H349" s="12">
        <v>3252306.05</v>
      </c>
      <c r="I349" s="12">
        <f>ROUND(H349*B2,2)</f>
        <v>133885731.78</v>
      </c>
      <c r="J349" s="12">
        <v>2454018.0099999998</v>
      </c>
      <c r="K349" s="12">
        <f>ROUND(J349*B2,2)</f>
        <v>101023087.01000001</v>
      </c>
      <c r="L349" s="12">
        <v>0</v>
      </c>
      <c r="M349" s="12">
        <v>0</v>
      </c>
      <c r="N349" s="12">
        <v>0</v>
      </c>
      <c r="O349" s="12">
        <v>11547055</v>
      </c>
      <c r="P349" s="12">
        <v>0</v>
      </c>
      <c r="Q349" s="23"/>
      <c r="R349" s="24"/>
      <c r="S349" s="25"/>
      <c r="T349" s="25"/>
      <c r="U349" s="25"/>
      <c r="V349" s="25"/>
      <c r="W349" s="25"/>
      <c r="X349" s="25"/>
      <c r="Y349" s="25"/>
      <c r="Z349" s="25"/>
      <c r="AA349" s="25"/>
    </row>
    <row r="350" spans="1:27" s="30" customFormat="1" ht="42.6" customHeight="1" x14ac:dyDescent="0.2">
      <c r="A350" s="69">
        <v>32</v>
      </c>
      <c r="B350" s="70" t="s">
        <v>382</v>
      </c>
      <c r="C350" s="69" t="s">
        <v>0</v>
      </c>
      <c r="D350" s="12">
        <f t="shared" si="30"/>
        <v>1228007.1199999999</v>
      </c>
      <c r="E350" s="12">
        <f t="shared" si="30"/>
        <v>50552632.310000002</v>
      </c>
      <c r="F350" s="12">
        <v>1063964.47</v>
      </c>
      <c r="G350" s="12">
        <f>ROUND(F350*B2,2)</f>
        <v>43799586.960000001</v>
      </c>
      <c r="H350" s="12">
        <v>164042.65</v>
      </c>
      <c r="I350" s="12">
        <f>ROUND(H350*B2,2)</f>
        <v>6753045.3499999996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f>ROUND(Q350*B2,2)</f>
        <v>295869.09000000003</v>
      </c>
      <c r="P350" s="12">
        <v>0</v>
      </c>
      <c r="Q350" s="23">
        <v>7187.15</v>
      </c>
      <c r="R350" s="24"/>
      <c r="S350" s="25"/>
      <c r="T350" s="25"/>
      <c r="U350" s="25"/>
      <c r="V350" s="25"/>
      <c r="W350" s="25"/>
      <c r="X350" s="25"/>
      <c r="Y350" s="25"/>
      <c r="Z350" s="25"/>
      <c r="AA350" s="25"/>
    </row>
    <row r="351" spans="1:27" s="51" customFormat="1" ht="48" customHeight="1" x14ac:dyDescent="0.2">
      <c r="A351" s="89" t="s">
        <v>164</v>
      </c>
      <c r="B351" s="90"/>
      <c r="C351" s="53"/>
      <c r="D351" s="11" t="s">
        <v>120</v>
      </c>
      <c r="E351" s="2">
        <f>E350+E349+E348+E347+E346+E345</f>
        <v>872493849.08999991</v>
      </c>
      <c r="F351" s="11" t="s">
        <v>120</v>
      </c>
      <c r="G351" s="2">
        <f>G350+G349+G348+G347+G346</f>
        <v>404626554.11000001</v>
      </c>
      <c r="H351" s="11" t="s">
        <v>120</v>
      </c>
      <c r="I351" s="2">
        <f>I350+I349+I348+I347+I346+I345</f>
        <v>273363629.19</v>
      </c>
      <c r="J351" s="11" t="s">
        <v>120</v>
      </c>
      <c r="K351" s="2">
        <f>K349+K348+K347</f>
        <v>194503665.79000002</v>
      </c>
      <c r="L351" s="2">
        <v>0</v>
      </c>
      <c r="M351" s="2">
        <v>0</v>
      </c>
      <c r="N351" s="2">
        <v>0</v>
      </c>
      <c r="O351" s="11" t="s">
        <v>120</v>
      </c>
      <c r="P351" s="2">
        <f>P349+P348+P347</f>
        <v>0</v>
      </c>
      <c r="Q351" s="48"/>
      <c r="R351" s="49"/>
      <c r="S351" s="50"/>
      <c r="T351" s="50"/>
      <c r="U351" s="50"/>
      <c r="V351" s="50"/>
      <c r="W351" s="50"/>
      <c r="X351" s="50"/>
      <c r="Y351" s="50"/>
      <c r="Z351" s="50"/>
      <c r="AA351" s="50"/>
    </row>
    <row r="352" spans="1:27" s="51" customFormat="1" ht="67.5" customHeight="1" x14ac:dyDescent="0.2">
      <c r="A352" s="89" t="s">
        <v>199</v>
      </c>
      <c r="B352" s="96"/>
      <c r="C352" s="53"/>
      <c r="D352" s="11" t="s">
        <v>120</v>
      </c>
      <c r="E352" s="2">
        <f>E351+E343</f>
        <v>23527112521.590004</v>
      </c>
      <c r="F352" s="11" t="s">
        <v>120</v>
      </c>
      <c r="G352" s="2">
        <f>G351+G343</f>
        <v>23021342114.440002</v>
      </c>
      <c r="H352" s="11" t="s">
        <v>120</v>
      </c>
      <c r="I352" s="2">
        <f>I351+I343</f>
        <v>273363629.19</v>
      </c>
      <c r="J352" s="11" t="s">
        <v>120</v>
      </c>
      <c r="K352" s="2">
        <f>K351+K343</f>
        <v>232406777.96000004</v>
      </c>
      <c r="L352" s="2">
        <v>0</v>
      </c>
      <c r="M352" s="2">
        <v>0</v>
      </c>
      <c r="N352" s="2">
        <v>0</v>
      </c>
      <c r="O352" s="11" t="s">
        <v>120</v>
      </c>
      <c r="P352" s="2">
        <f>P351+P343</f>
        <v>0</v>
      </c>
      <c r="Q352" s="71" t="s">
        <v>120</v>
      </c>
      <c r="R352" s="60" t="s">
        <v>120</v>
      </c>
      <c r="S352" s="50"/>
      <c r="T352" s="50"/>
      <c r="U352" s="50"/>
      <c r="V352" s="50"/>
      <c r="W352" s="50"/>
      <c r="X352" s="50"/>
      <c r="Y352" s="50"/>
      <c r="Z352" s="50"/>
      <c r="AA352" s="50"/>
    </row>
    <row r="353" spans="1:27" s="51" customFormat="1" ht="48" customHeight="1" x14ac:dyDescent="0.2">
      <c r="A353" s="89" t="s">
        <v>200</v>
      </c>
      <c r="B353" s="96"/>
      <c r="C353" s="53"/>
      <c r="D353" s="11" t="s">
        <v>120</v>
      </c>
      <c r="E353" s="2">
        <f>E352+E309</f>
        <v>103266506440.62</v>
      </c>
      <c r="F353" s="11" t="s">
        <v>120</v>
      </c>
      <c r="G353" s="2">
        <f>G352+G309</f>
        <v>101707180550.2</v>
      </c>
      <c r="H353" s="11" t="s">
        <v>120</v>
      </c>
      <c r="I353" s="2">
        <f>I352+I309</f>
        <v>1072343543.1000001</v>
      </c>
      <c r="J353" s="11" t="s">
        <v>120</v>
      </c>
      <c r="K353" s="2">
        <f>K352+K309</f>
        <v>486982347.32000005</v>
      </c>
      <c r="L353" s="2">
        <f>L352+L309</f>
        <v>8006932438.7400007</v>
      </c>
      <c r="M353" s="2">
        <f>M352+M309</f>
        <v>3438409252.3500004</v>
      </c>
      <c r="N353" s="2">
        <f>N352+N309</f>
        <v>892360439.60000014</v>
      </c>
      <c r="O353" s="11" t="s">
        <v>120</v>
      </c>
      <c r="P353" s="2">
        <f>P352+P309</f>
        <v>5141099.6400000006</v>
      </c>
      <c r="Q353" s="48"/>
      <c r="R353" s="49"/>
      <c r="S353" s="50"/>
      <c r="T353" s="50"/>
      <c r="U353" s="50"/>
      <c r="V353" s="50"/>
      <c r="W353" s="50"/>
      <c r="X353" s="50"/>
      <c r="Y353" s="50"/>
      <c r="Z353" s="50"/>
      <c r="AA353" s="50"/>
    </row>
    <row r="354" spans="1:27" s="30" customFormat="1" ht="16.5" customHeight="1" x14ac:dyDescent="0.2">
      <c r="A354" s="75" t="s">
        <v>201</v>
      </c>
      <c r="B354" s="76"/>
      <c r="C354" s="75"/>
      <c r="D354" s="75"/>
      <c r="E354" s="77"/>
      <c r="F354" s="75"/>
      <c r="G354" s="77"/>
      <c r="H354" s="75"/>
      <c r="I354" s="77"/>
      <c r="J354" s="75"/>
      <c r="K354" s="77"/>
      <c r="L354" s="77"/>
      <c r="M354" s="77"/>
      <c r="N354" s="77"/>
      <c r="O354" s="77"/>
      <c r="P354" s="77"/>
      <c r="Q354" s="23"/>
      <c r="R354" s="24"/>
      <c r="S354" s="25"/>
      <c r="T354" s="25"/>
      <c r="U354" s="25"/>
      <c r="V354" s="25"/>
      <c r="W354" s="25"/>
      <c r="X354" s="25"/>
      <c r="Y354" s="26"/>
      <c r="Z354" s="25"/>
      <c r="AA354" s="25"/>
    </row>
    <row r="355" spans="1:27" s="30" customFormat="1" x14ac:dyDescent="0.2">
      <c r="A355" s="94" t="s">
        <v>202</v>
      </c>
      <c r="B355" s="94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23"/>
      <c r="R355" s="24"/>
      <c r="S355" s="25"/>
      <c r="T355" s="25"/>
      <c r="U355" s="25"/>
      <c r="V355" s="25"/>
      <c r="W355" s="25"/>
      <c r="X355" s="25"/>
      <c r="Y355" s="26"/>
      <c r="Z355" s="25"/>
      <c r="AA355" s="25"/>
    </row>
    <row r="356" spans="1:27" s="30" customFormat="1" ht="46.5" customHeight="1" x14ac:dyDescent="0.2">
      <c r="A356" s="69" t="s">
        <v>203</v>
      </c>
      <c r="B356" s="70" t="s">
        <v>204</v>
      </c>
      <c r="C356" s="69" t="s">
        <v>1</v>
      </c>
      <c r="D356" s="19">
        <f t="shared" ref="D356:E361" si="31">F356+H356+J356</f>
        <v>3643897.15</v>
      </c>
      <c r="E356" s="19">
        <f t="shared" si="31"/>
        <v>167452014.02000001</v>
      </c>
      <c r="F356" s="19">
        <v>3643897.15</v>
      </c>
      <c r="G356" s="19">
        <f>ROUND(F356*B3,2)</f>
        <v>167452014.02000001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9">
        <v>20153250.289999999</v>
      </c>
      <c r="P356" s="12">
        <v>0</v>
      </c>
      <c r="Q356" s="23"/>
      <c r="R356" s="24"/>
      <c r="S356" s="25"/>
      <c r="T356" s="25"/>
      <c r="U356" s="25"/>
      <c r="V356" s="25"/>
      <c r="W356" s="25"/>
      <c r="X356" s="25"/>
      <c r="Y356" s="26"/>
      <c r="Z356" s="25"/>
      <c r="AA356" s="25"/>
    </row>
    <row r="357" spans="1:27" s="30" customFormat="1" ht="58.15" customHeight="1" x14ac:dyDescent="0.2">
      <c r="A357" s="69" t="s">
        <v>203</v>
      </c>
      <c r="B357" s="6" t="s">
        <v>256</v>
      </c>
      <c r="C357" s="78" t="s">
        <v>1</v>
      </c>
      <c r="D357" s="82">
        <f t="shared" si="31"/>
        <v>1352057.45</v>
      </c>
      <c r="E357" s="82">
        <f t="shared" si="31"/>
        <v>62132583.259999998</v>
      </c>
      <c r="F357" s="82">
        <v>1352057.45</v>
      </c>
      <c r="G357" s="82">
        <f>ROUND(F357*B3,2)</f>
        <v>62132583.259999998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9">
        <v>13786427.66</v>
      </c>
      <c r="P357" s="12">
        <v>0</v>
      </c>
      <c r="Q357" s="23"/>
      <c r="R357" s="24"/>
      <c r="S357" s="25"/>
      <c r="T357" s="25"/>
      <c r="U357" s="25"/>
      <c r="V357" s="25"/>
      <c r="W357" s="25"/>
      <c r="X357" s="25"/>
      <c r="Y357" s="26"/>
      <c r="Z357" s="25"/>
      <c r="AA357" s="25"/>
    </row>
    <row r="358" spans="1:27" s="30" customFormat="1" ht="58.15" customHeight="1" x14ac:dyDescent="0.2">
      <c r="A358" s="69" t="s">
        <v>203</v>
      </c>
      <c r="B358" s="6" t="s">
        <v>257</v>
      </c>
      <c r="C358" s="78"/>
      <c r="D358" s="82"/>
      <c r="E358" s="82">
        <f t="shared" si="31"/>
        <v>0</v>
      </c>
      <c r="F358" s="82"/>
      <c r="G358" s="82">
        <f>ROUND(F358*B7,2)</f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9">
        <v>14402241.08</v>
      </c>
      <c r="P358" s="12">
        <v>0</v>
      </c>
      <c r="Q358" s="23"/>
      <c r="R358" s="24"/>
      <c r="S358" s="25"/>
      <c r="T358" s="25"/>
      <c r="U358" s="25"/>
      <c r="V358" s="25"/>
      <c r="W358" s="25"/>
      <c r="X358" s="25"/>
      <c r="Y358" s="26"/>
      <c r="Z358" s="25"/>
      <c r="AA358" s="25"/>
    </row>
    <row r="359" spans="1:27" s="30" customFormat="1" ht="35.450000000000003" customHeight="1" x14ac:dyDescent="0.2">
      <c r="A359" s="78" t="s">
        <v>203</v>
      </c>
      <c r="B359" s="70" t="s">
        <v>205</v>
      </c>
      <c r="C359" s="78" t="s">
        <v>29</v>
      </c>
      <c r="D359" s="82">
        <f t="shared" si="31"/>
        <v>8057220.71</v>
      </c>
      <c r="E359" s="82">
        <v>8057220.71</v>
      </c>
      <c r="F359" s="82">
        <v>8057220.71</v>
      </c>
      <c r="G359" s="82">
        <v>8057220.71</v>
      </c>
      <c r="H359" s="82">
        <v>0</v>
      </c>
      <c r="I359" s="82">
        <v>0</v>
      </c>
      <c r="J359" s="82">
        <v>0</v>
      </c>
      <c r="K359" s="82">
        <v>0</v>
      </c>
      <c r="L359" s="82">
        <v>0</v>
      </c>
      <c r="M359" s="82">
        <v>0</v>
      </c>
      <c r="N359" s="82">
        <v>0</v>
      </c>
      <c r="O359" s="19">
        <v>3105593.02</v>
      </c>
      <c r="P359" s="12">
        <v>0</v>
      </c>
      <c r="Q359" s="23"/>
      <c r="R359" s="24"/>
      <c r="S359" s="25"/>
      <c r="T359" s="25"/>
      <c r="U359" s="25"/>
      <c r="V359" s="25"/>
      <c r="W359" s="25"/>
      <c r="X359" s="25"/>
      <c r="Y359" s="26"/>
      <c r="Z359" s="25"/>
      <c r="AA359" s="25"/>
    </row>
    <row r="360" spans="1:27" s="30" customFormat="1" ht="35.450000000000003" customHeight="1" x14ac:dyDescent="0.2">
      <c r="A360" s="78"/>
      <c r="B360" s="70" t="s">
        <v>206</v>
      </c>
      <c r="C360" s="78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19">
        <v>3231489.18</v>
      </c>
      <c r="P360" s="12">
        <v>0</v>
      </c>
      <c r="Q360" s="23"/>
      <c r="R360" s="24"/>
      <c r="S360" s="25"/>
      <c r="T360" s="25"/>
      <c r="U360" s="25"/>
      <c r="V360" s="25"/>
      <c r="W360" s="25"/>
      <c r="X360" s="25"/>
      <c r="Y360" s="26"/>
      <c r="Z360" s="25"/>
      <c r="AA360" s="25"/>
    </row>
    <row r="361" spans="1:27" s="30" customFormat="1" ht="35.450000000000003" customHeight="1" x14ac:dyDescent="0.2">
      <c r="A361" s="78"/>
      <c r="B361" s="70" t="s">
        <v>207</v>
      </c>
      <c r="C361" s="78"/>
      <c r="D361" s="82">
        <f t="shared" si="31"/>
        <v>0</v>
      </c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19">
        <v>3149171.34</v>
      </c>
      <c r="P361" s="12">
        <v>0</v>
      </c>
      <c r="Q361" s="23"/>
      <c r="R361" s="24"/>
      <c r="S361" s="25"/>
      <c r="T361" s="25"/>
      <c r="U361" s="25"/>
      <c r="V361" s="25"/>
      <c r="W361" s="25"/>
      <c r="X361" s="25"/>
      <c r="Y361" s="26"/>
      <c r="Z361" s="25"/>
      <c r="AA361" s="25"/>
    </row>
    <row r="362" spans="1:27" s="30" customFormat="1" ht="42.6" customHeight="1" x14ac:dyDescent="0.2">
      <c r="A362" s="78"/>
      <c r="B362" s="70" t="s">
        <v>208</v>
      </c>
      <c r="C362" s="78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19">
        <v>2224878.48</v>
      </c>
      <c r="P362" s="12">
        <v>0</v>
      </c>
      <c r="Q362" s="23"/>
      <c r="R362" s="24"/>
      <c r="S362" s="25"/>
      <c r="T362" s="25"/>
      <c r="U362" s="25"/>
      <c r="V362" s="25"/>
      <c r="W362" s="25"/>
      <c r="X362" s="25"/>
      <c r="Y362" s="26"/>
      <c r="Z362" s="25"/>
      <c r="AA362" s="25"/>
    </row>
    <row r="363" spans="1:27" s="30" customFormat="1" ht="42.6" customHeight="1" x14ac:dyDescent="0.2">
      <c r="A363" s="69" t="s">
        <v>203</v>
      </c>
      <c r="B363" s="70" t="s">
        <v>272</v>
      </c>
      <c r="C363" s="69" t="s">
        <v>1</v>
      </c>
      <c r="D363" s="19">
        <f t="shared" ref="D363:D375" si="32">F363+H363+J363</f>
        <v>4679412.08</v>
      </c>
      <c r="E363" s="19">
        <f t="shared" ref="E363:E375" si="33">G363+I363+K363</f>
        <v>215038170.66999999</v>
      </c>
      <c r="F363" s="19">
        <v>4679412.08</v>
      </c>
      <c r="G363" s="19">
        <f>ROUND(F363*B3,2)</f>
        <v>215038170.66999999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9">
        <v>25013182.059999999</v>
      </c>
      <c r="P363" s="12">
        <v>0</v>
      </c>
      <c r="Q363" s="23"/>
      <c r="R363" s="24"/>
      <c r="S363" s="25"/>
      <c r="T363" s="25"/>
      <c r="U363" s="25"/>
      <c r="V363" s="25"/>
      <c r="W363" s="25"/>
      <c r="X363" s="25"/>
      <c r="Y363" s="26"/>
      <c r="Z363" s="25"/>
      <c r="AA363" s="25"/>
    </row>
    <row r="364" spans="1:27" s="30" customFormat="1" ht="42.6" customHeight="1" x14ac:dyDescent="0.2">
      <c r="A364" s="69" t="s">
        <v>203</v>
      </c>
      <c r="B364" s="70" t="s">
        <v>209</v>
      </c>
      <c r="C364" s="69" t="s">
        <v>1</v>
      </c>
      <c r="D364" s="19">
        <f t="shared" si="32"/>
        <v>2288720.9900000002</v>
      </c>
      <c r="E364" s="19">
        <f t="shared" si="33"/>
        <v>105176113.25</v>
      </c>
      <c r="F364" s="19">
        <v>2288720.9900000002</v>
      </c>
      <c r="G364" s="19">
        <f>ROUND(F364*B3,2)</f>
        <v>105176113.25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9">
        <v>7018311.3399999999</v>
      </c>
      <c r="P364" s="12">
        <v>0</v>
      </c>
      <c r="Q364" s="23"/>
      <c r="R364" s="24"/>
      <c r="S364" s="25"/>
      <c r="T364" s="25"/>
      <c r="U364" s="25"/>
      <c r="V364" s="25"/>
      <c r="W364" s="25"/>
      <c r="X364" s="25"/>
      <c r="Y364" s="26"/>
      <c r="Z364" s="25"/>
      <c r="AA364" s="25"/>
    </row>
    <row r="365" spans="1:27" s="30" customFormat="1" ht="42.6" customHeight="1" x14ac:dyDescent="0.2">
      <c r="A365" s="69" t="s">
        <v>203</v>
      </c>
      <c r="B365" s="70" t="s">
        <v>210</v>
      </c>
      <c r="C365" s="69" t="s">
        <v>1</v>
      </c>
      <c r="D365" s="19">
        <f t="shared" si="32"/>
        <v>3990620.06</v>
      </c>
      <c r="E365" s="19">
        <f t="shared" si="33"/>
        <v>183385353.30000001</v>
      </c>
      <c r="F365" s="19">
        <v>3990620.06</v>
      </c>
      <c r="G365" s="19">
        <f>ROUND(F365*B3,2)</f>
        <v>183385353.30000001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9">
        <v>9021661.3800000008</v>
      </c>
      <c r="P365" s="12">
        <v>0</v>
      </c>
      <c r="Q365" s="23"/>
      <c r="R365" s="24"/>
      <c r="S365" s="25"/>
      <c r="T365" s="25"/>
      <c r="U365" s="25"/>
      <c r="V365" s="25"/>
      <c r="W365" s="25"/>
      <c r="X365" s="25"/>
      <c r="Y365" s="26"/>
      <c r="Z365" s="25"/>
      <c r="AA365" s="25"/>
    </row>
    <row r="366" spans="1:27" s="51" customFormat="1" ht="42.6" customHeight="1" x14ac:dyDescent="0.2">
      <c r="A366" s="69" t="s">
        <v>203</v>
      </c>
      <c r="B366" s="70" t="s">
        <v>211</v>
      </c>
      <c r="C366" s="69" t="s">
        <v>0</v>
      </c>
      <c r="D366" s="19">
        <f t="shared" si="32"/>
        <v>51910.68</v>
      </c>
      <c r="E366" s="19">
        <f t="shared" si="33"/>
        <v>2136975.8199999998</v>
      </c>
      <c r="F366" s="19">
        <v>51910.68</v>
      </c>
      <c r="G366" s="19">
        <f>ROUND(F366*B2,2)</f>
        <v>2136975.8199999998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9">
        <v>204474.5</v>
      </c>
      <c r="P366" s="12">
        <v>0</v>
      </c>
      <c r="Q366" s="48"/>
      <c r="R366" s="49"/>
      <c r="S366" s="50"/>
      <c r="T366" s="50"/>
      <c r="U366" s="50"/>
      <c r="V366" s="50"/>
      <c r="W366" s="50"/>
      <c r="X366" s="50"/>
      <c r="Y366" s="54"/>
      <c r="Z366" s="50"/>
      <c r="AA366" s="50"/>
    </row>
    <row r="367" spans="1:27" s="51" customFormat="1" ht="42.6" customHeight="1" x14ac:dyDescent="0.2">
      <c r="A367" s="69" t="s">
        <v>203</v>
      </c>
      <c r="B367" s="70" t="s">
        <v>212</v>
      </c>
      <c r="C367" s="69" t="s">
        <v>0</v>
      </c>
      <c r="D367" s="19">
        <f t="shared" si="32"/>
        <v>1719.65</v>
      </c>
      <c r="E367" s="19">
        <f t="shared" si="33"/>
        <v>70791.8</v>
      </c>
      <c r="F367" s="19">
        <v>1719.65</v>
      </c>
      <c r="G367" s="19">
        <f>ROUND(F367*B2,2)</f>
        <v>70791.8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9">
        <v>597.47</v>
      </c>
      <c r="P367" s="12">
        <v>0</v>
      </c>
      <c r="Q367" s="48"/>
      <c r="R367" s="49"/>
      <c r="S367" s="50"/>
      <c r="T367" s="50"/>
      <c r="U367" s="50"/>
      <c r="V367" s="50"/>
      <c r="W367" s="50"/>
      <c r="X367" s="50"/>
      <c r="Y367" s="54"/>
      <c r="Z367" s="50"/>
      <c r="AA367" s="50"/>
    </row>
    <row r="368" spans="1:27" s="51" customFormat="1" ht="42.6" customHeight="1" x14ac:dyDescent="0.2">
      <c r="A368" s="69" t="s">
        <v>203</v>
      </c>
      <c r="B368" s="70" t="s">
        <v>213</v>
      </c>
      <c r="C368" s="69" t="s">
        <v>0</v>
      </c>
      <c r="D368" s="19">
        <f t="shared" si="32"/>
        <v>698712.41</v>
      </c>
      <c r="E368" s="19">
        <f t="shared" si="33"/>
        <v>28763474.559999999</v>
      </c>
      <c r="F368" s="19">
        <v>698712.41</v>
      </c>
      <c r="G368" s="19">
        <f>ROUND(F368*B2,2)</f>
        <v>28763474.559999999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9">
        <v>0</v>
      </c>
      <c r="P368" s="12">
        <v>0</v>
      </c>
      <c r="Q368" s="48"/>
      <c r="R368" s="49"/>
      <c r="S368" s="50"/>
      <c r="T368" s="50"/>
      <c r="U368" s="50"/>
      <c r="V368" s="50"/>
      <c r="W368" s="50"/>
      <c r="X368" s="50"/>
      <c r="Y368" s="54"/>
      <c r="Z368" s="50"/>
      <c r="AA368" s="50"/>
    </row>
    <row r="369" spans="1:29" s="51" customFormat="1" ht="41.45" customHeight="1" x14ac:dyDescent="0.2">
      <c r="A369" s="69" t="s">
        <v>203</v>
      </c>
      <c r="B369" s="4" t="s">
        <v>230</v>
      </c>
      <c r="C369" s="69" t="s">
        <v>0</v>
      </c>
      <c r="D369" s="19">
        <f t="shared" si="32"/>
        <v>360035</v>
      </c>
      <c r="E369" s="19">
        <f t="shared" si="33"/>
        <v>14821344.82</v>
      </c>
      <c r="F369" s="19">
        <v>349360.36</v>
      </c>
      <c r="G369" s="19">
        <f>ROUND(F369*B2,2)</f>
        <v>14381908.32</v>
      </c>
      <c r="H369" s="12">
        <v>0</v>
      </c>
      <c r="I369" s="12">
        <v>0</v>
      </c>
      <c r="J369" s="19">
        <v>10674.64</v>
      </c>
      <c r="K369" s="19">
        <f>ROUND(J369*B2,2)</f>
        <v>439436.5</v>
      </c>
      <c r="L369" s="12">
        <v>0</v>
      </c>
      <c r="M369" s="12">
        <v>0</v>
      </c>
      <c r="N369" s="12">
        <v>0</v>
      </c>
      <c r="O369" s="19">
        <v>1251832.7</v>
      </c>
      <c r="P369" s="12">
        <v>0</v>
      </c>
      <c r="Q369" s="48"/>
      <c r="R369" s="49"/>
      <c r="S369" s="50"/>
      <c r="T369" s="50"/>
      <c r="U369" s="50"/>
      <c r="V369" s="50"/>
      <c r="W369" s="50"/>
      <c r="X369" s="50"/>
      <c r="Y369" s="54"/>
      <c r="Z369" s="50"/>
      <c r="AA369" s="50"/>
    </row>
    <row r="370" spans="1:29" s="51" customFormat="1" ht="41.45" customHeight="1" x14ac:dyDescent="0.2">
      <c r="A370" s="69" t="s">
        <v>203</v>
      </c>
      <c r="B370" s="4" t="s">
        <v>231</v>
      </c>
      <c r="C370" s="69" t="s">
        <v>0</v>
      </c>
      <c r="D370" s="19">
        <f t="shared" si="32"/>
        <v>101112.25</v>
      </c>
      <c r="E370" s="19">
        <f t="shared" si="33"/>
        <v>4162427.33</v>
      </c>
      <c r="F370" s="19">
        <v>99911.35</v>
      </c>
      <c r="G370" s="19">
        <f>ROUND(F370*B2,2)</f>
        <v>4112990.6</v>
      </c>
      <c r="H370" s="12">
        <v>0</v>
      </c>
      <c r="I370" s="12">
        <v>0</v>
      </c>
      <c r="J370" s="19">
        <v>1200.9000000000001</v>
      </c>
      <c r="K370" s="19">
        <f>ROUND(J370*B2,2)</f>
        <v>49436.73</v>
      </c>
      <c r="L370" s="12">
        <v>0</v>
      </c>
      <c r="M370" s="12">
        <v>0</v>
      </c>
      <c r="N370" s="12">
        <v>0</v>
      </c>
      <c r="O370" s="19">
        <v>131037.96</v>
      </c>
      <c r="P370" s="12">
        <v>0</v>
      </c>
      <c r="Q370" s="48"/>
      <c r="R370" s="49"/>
      <c r="S370" s="50"/>
      <c r="T370" s="50"/>
      <c r="U370" s="50"/>
      <c r="V370" s="50"/>
      <c r="W370" s="50"/>
      <c r="X370" s="50"/>
      <c r="Y370" s="54"/>
      <c r="Z370" s="50"/>
      <c r="AA370" s="50"/>
    </row>
    <row r="371" spans="1:29" s="51" customFormat="1" ht="41.45" customHeight="1" x14ac:dyDescent="0.2">
      <c r="A371" s="69" t="s">
        <v>203</v>
      </c>
      <c r="B371" s="4" t="s">
        <v>232</v>
      </c>
      <c r="C371" s="69" t="s">
        <v>0</v>
      </c>
      <c r="D371" s="19">
        <f t="shared" si="32"/>
        <v>287454.42</v>
      </c>
      <c r="E371" s="19">
        <f t="shared" si="33"/>
        <v>11833463.640000001</v>
      </c>
      <c r="F371" s="19">
        <v>287454.42</v>
      </c>
      <c r="G371" s="19">
        <f>ROUND(F371*B2,2)</f>
        <v>11833463.640000001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9">
        <v>349697.79</v>
      </c>
      <c r="P371" s="12">
        <v>0</v>
      </c>
      <c r="Q371" s="48"/>
      <c r="R371" s="49"/>
      <c r="S371" s="50"/>
      <c r="T371" s="50"/>
      <c r="U371" s="50"/>
      <c r="V371" s="50"/>
      <c r="W371" s="50"/>
      <c r="X371" s="50"/>
      <c r="Y371" s="54"/>
      <c r="Z371" s="50"/>
      <c r="AA371" s="50"/>
    </row>
    <row r="372" spans="1:29" s="51" customFormat="1" ht="41.45" customHeight="1" x14ac:dyDescent="0.2">
      <c r="A372" s="69" t="s">
        <v>203</v>
      </c>
      <c r="B372" s="4" t="s">
        <v>233</v>
      </c>
      <c r="C372" s="69" t="s">
        <v>0</v>
      </c>
      <c r="D372" s="19">
        <f t="shared" si="32"/>
        <v>914667.26</v>
      </c>
      <c r="E372" s="19">
        <f t="shared" si="33"/>
        <v>37653558.299999997</v>
      </c>
      <c r="F372" s="19">
        <v>877965.54</v>
      </c>
      <c r="G372" s="19">
        <f>ROUND(F372*B2,2)</f>
        <v>36142680.609999999</v>
      </c>
      <c r="H372" s="12">
        <v>0</v>
      </c>
      <c r="I372" s="12">
        <v>0</v>
      </c>
      <c r="J372" s="19">
        <v>36701.72</v>
      </c>
      <c r="K372" s="19">
        <f>ROUND(J372*B2,2)</f>
        <v>1510877.69</v>
      </c>
      <c r="L372" s="12">
        <v>0</v>
      </c>
      <c r="M372" s="12">
        <v>0</v>
      </c>
      <c r="N372" s="12">
        <v>0</v>
      </c>
      <c r="O372" s="19">
        <v>4813125.97</v>
      </c>
      <c r="P372" s="12">
        <v>0</v>
      </c>
      <c r="Q372" s="48"/>
      <c r="R372" s="49"/>
      <c r="S372" s="50"/>
      <c r="T372" s="50"/>
      <c r="U372" s="50"/>
      <c r="V372" s="50"/>
      <c r="W372" s="50"/>
      <c r="X372" s="50"/>
      <c r="Y372" s="54"/>
      <c r="Z372" s="50"/>
      <c r="AA372" s="50"/>
    </row>
    <row r="373" spans="1:29" s="51" customFormat="1" ht="41.45" customHeight="1" x14ac:dyDescent="0.2">
      <c r="A373" s="69" t="s">
        <v>203</v>
      </c>
      <c r="B373" s="4" t="s">
        <v>234</v>
      </c>
      <c r="C373" s="69" t="s">
        <v>0</v>
      </c>
      <c r="D373" s="19">
        <f t="shared" si="32"/>
        <v>182205.58</v>
      </c>
      <c r="E373" s="19">
        <f t="shared" si="33"/>
        <v>7500747.79</v>
      </c>
      <c r="F373" s="19">
        <v>182205.58</v>
      </c>
      <c r="G373" s="19">
        <f>ROUND(F373*B2,2)</f>
        <v>7500747.79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9">
        <v>0</v>
      </c>
      <c r="P373" s="12">
        <v>0</v>
      </c>
      <c r="Q373" s="48"/>
      <c r="R373" s="49"/>
      <c r="S373" s="50"/>
      <c r="T373" s="50"/>
      <c r="U373" s="50"/>
      <c r="V373" s="50"/>
      <c r="W373" s="50"/>
      <c r="X373" s="50"/>
      <c r="Y373" s="54"/>
      <c r="Z373" s="50"/>
      <c r="AA373" s="50"/>
    </row>
    <row r="374" spans="1:29" s="51" customFormat="1" ht="41.45" customHeight="1" x14ac:dyDescent="0.2">
      <c r="A374" s="69" t="s">
        <v>203</v>
      </c>
      <c r="B374" s="4" t="s">
        <v>214</v>
      </c>
      <c r="C374" s="69" t="s">
        <v>0</v>
      </c>
      <c r="D374" s="19">
        <f t="shared" si="32"/>
        <v>287598.55</v>
      </c>
      <c r="E374" s="19">
        <f t="shared" si="33"/>
        <v>11839396.949999999</v>
      </c>
      <c r="F374" s="19">
        <v>275486.57</v>
      </c>
      <c r="G374" s="19">
        <f>ROUND(F374*B2,2)</f>
        <v>11340790.34</v>
      </c>
      <c r="H374" s="12">
        <v>0</v>
      </c>
      <c r="I374" s="12">
        <v>0</v>
      </c>
      <c r="J374" s="19">
        <v>12111.98</v>
      </c>
      <c r="K374" s="19">
        <f>ROUND(J374*B2,2)</f>
        <v>498606.61</v>
      </c>
      <c r="L374" s="12">
        <v>0</v>
      </c>
      <c r="M374" s="12">
        <v>0</v>
      </c>
      <c r="N374" s="12">
        <v>0</v>
      </c>
      <c r="O374" s="19">
        <v>1211906.95</v>
      </c>
      <c r="P374" s="12">
        <v>0</v>
      </c>
      <c r="Q374" s="48"/>
      <c r="R374" s="49"/>
      <c r="S374" s="50"/>
      <c r="T374" s="50"/>
      <c r="U374" s="50"/>
      <c r="V374" s="50"/>
      <c r="W374" s="50"/>
      <c r="X374" s="50"/>
      <c r="Y374" s="54"/>
      <c r="Z374" s="50"/>
      <c r="AA374" s="50"/>
    </row>
    <row r="375" spans="1:29" s="51" customFormat="1" ht="41.45" customHeight="1" x14ac:dyDescent="0.2">
      <c r="A375" s="69" t="s">
        <v>203</v>
      </c>
      <c r="B375" s="4" t="s">
        <v>235</v>
      </c>
      <c r="C375" s="69" t="s">
        <v>0</v>
      </c>
      <c r="D375" s="19">
        <f t="shared" si="32"/>
        <v>140053.54</v>
      </c>
      <c r="E375" s="19">
        <f t="shared" si="33"/>
        <v>5765500.0500000007</v>
      </c>
      <c r="F375" s="19">
        <v>135430.72</v>
      </c>
      <c r="G375" s="19">
        <f>ROUND(F375*B2,2)</f>
        <v>5575195.1900000004</v>
      </c>
      <c r="H375" s="12">
        <v>0</v>
      </c>
      <c r="I375" s="12">
        <v>0</v>
      </c>
      <c r="J375" s="19">
        <v>4622.82</v>
      </c>
      <c r="K375" s="19">
        <f>ROUND(J375*B2,2)</f>
        <v>190304.86</v>
      </c>
      <c r="L375" s="12">
        <v>0</v>
      </c>
      <c r="M375" s="12">
        <v>0</v>
      </c>
      <c r="N375" s="12">
        <v>0</v>
      </c>
      <c r="O375" s="19">
        <v>709442.07</v>
      </c>
      <c r="P375" s="12">
        <v>0</v>
      </c>
      <c r="Q375" s="48"/>
      <c r="R375" s="49"/>
      <c r="S375" s="50"/>
      <c r="T375" s="50"/>
      <c r="U375" s="50"/>
      <c r="V375" s="50"/>
      <c r="W375" s="50"/>
      <c r="X375" s="50"/>
      <c r="Y375" s="54"/>
      <c r="Z375" s="50"/>
      <c r="AA375" s="50"/>
    </row>
    <row r="376" spans="1:29" s="51" customFormat="1" ht="16.899999999999999" customHeight="1" x14ac:dyDescent="0.2">
      <c r="A376" s="9" t="s">
        <v>215</v>
      </c>
      <c r="B376" s="3"/>
      <c r="C376" s="34"/>
      <c r="D376" s="20"/>
      <c r="E376" s="20"/>
      <c r="F376" s="20"/>
      <c r="G376" s="20"/>
      <c r="H376" s="30"/>
      <c r="I376" s="27"/>
      <c r="J376" s="20"/>
      <c r="K376" s="20"/>
      <c r="L376" s="20"/>
      <c r="M376" s="21"/>
      <c r="N376" s="20"/>
      <c r="O376" s="20"/>
      <c r="P376" s="20"/>
      <c r="Q376" s="48"/>
      <c r="R376" s="49"/>
      <c r="S376" s="50"/>
      <c r="T376" s="50"/>
      <c r="U376" s="50"/>
      <c r="V376" s="50"/>
      <c r="W376" s="50"/>
      <c r="X376" s="50"/>
      <c r="Y376" s="54"/>
      <c r="Z376" s="50"/>
      <c r="AA376" s="50"/>
    </row>
    <row r="377" spans="1:29" s="30" customFormat="1" ht="16.899999999999999" customHeight="1" x14ac:dyDescent="0.2">
      <c r="A377" s="93" t="s">
        <v>260</v>
      </c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23"/>
      <c r="R377" s="24"/>
      <c r="S377" s="25"/>
      <c r="T377" s="25"/>
      <c r="U377" s="25"/>
      <c r="V377" s="25"/>
      <c r="W377" s="25"/>
      <c r="X377" s="25"/>
      <c r="Y377" s="25"/>
      <c r="Z377" s="25"/>
      <c r="AA377" s="25"/>
    </row>
    <row r="378" spans="1:29" ht="16.149999999999999" customHeight="1" x14ac:dyDescent="0.2">
      <c r="A378" s="8"/>
      <c r="B378" s="33"/>
      <c r="C378" s="8"/>
      <c r="D378" s="8"/>
      <c r="E378" s="8"/>
      <c r="F378" s="8"/>
      <c r="G378" s="8"/>
      <c r="H378" s="8"/>
      <c r="I378" s="8"/>
      <c r="J378" s="8"/>
    </row>
    <row r="379" spans="1:29" s="30" customFormat="1" ht="1.5" hidden="1" customHeight="1" x14ac:dyDescent="0.2">
      <c r="A379" s="8"/>
      <c r="B379" s="33"/>
      <c r="C379" s="8"/>
      <c r="D379" s="8"/>
      <c r="E379" s="8"/>
      <c r="F379" s="8"/>
      <c r="G379" s="8"/>
      <c r="H379" s="8"/>
      <c r="I379" s="8"/>
      <c r="J379" s="8"/>
      <c r="K379" s="13"/>
      <c r="L379" s="13"/>
      <c r="M379" s="13"/>
      <c r="N379" s="13"/>
      <c r="O379" s="13"/>
      <c r="P379" s="13"/>
      <c r="Q379" s="20"/>
      <c r="R379" s="24"/>
      <c r="Y379" s="61"/>
    </row>
    <row r="380" spans="1:29" s="30" customFormat="1" x14ac:dyDescent="0.2">
      <c r="A380" s="8"/>
      <c r="B380" s="8"/>
      <c r="C380" s="8"/>
      <c r="D380" s="8"/>
      <c r="E380" s="8"/>
      <c r="F380" s="8"/>
      <c r="G380" s="13"/>
      <c r="H380" s="13"/>
      <c r="I380" s="13"/>
      <c r="J380" s="13"/>
      <c r="K380" s="13"/>
      <c r="L380" s="13"/>
      <c r="M380" s="13"/>
      <c r="N380" s="13"/>
      <c r="O380" s="62"/>
      <c r="P380" s="13"/>
      <c r="Q380" s="63"/>
      <c r="R380" s="64"/>
      <c r="S380" s="63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</row>
    <row r="381" spans="1:29" s="30" customFormat="1" x14ac:dyDescent="0.2">
      <c r="A381" s="8"/>
      <c r="B381" s="8"/>
      <c r="C381" s="8"/>
      <c r="D381" s="8"/>
      <c r="E381" s="8"/>
      <c r="F381" s="8"/>
      <c r="G381" s="13"/>
      <c r="H381" s="13"/>
      <c r="I381" s="13"/>
      <c r="J381" s="13"/>
      <c r="K381" s="13"/>
      <c r="L381" s="13"/>
      <c r="M381" s="13"/>
      <c r="N381" s="13"/>
      <c r="O381" s="62"/>
      <c r="P381" s="13"/>
      <c r="Q381" s="63"/>
      <c r="R381" s="64"/>
      <c r="S381" s="63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</row>
    <row r="382" spans="1:29" s="30" customFormat="1" ht="18" customHeight="1" x14ac:dyDescent="0.2">
      <c r="A382" s="8"/>
      <c r="B382" s="8"/>
      <c r="C382" s="8"/>
      <c r="D382" s="8"/>
      <c r="E382" s="8"/>
      <c r="F382" s="8"/>
      <c r="G382" s="13"/>
      <c r="H382" s="13"/>
      <c r="I382" s="13"/>
      <c r="J382" s="13"/>
      <c r="K382" s="13"/>
      <c r="L382" s="13"/>
      <c r="M382" s="13"/>
      <c r="N382" s="13"/>
      <c r="O382" s="62"/>
      <c r="P382" s="13"/>
      <c r="Q382" s="62"/>
      <c r="R382" s="64"/>
      <c r="S382" s="63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</row>
    <row r="383" spans="1:29" s="30" customFormat="1" x14ac:dyDescent="0.2">
      <c r="A383" s="8"/>
      <c r="B383" s="33"/>
      <c r="C383" s="8"/>
      <c r="D383" s="8"/>
      <c r="E383" s="8"/>
      <c r="F383" s="8"/>
      <c r="G383" s="8"/>
      <c r="H383" s="8"/>
      <c r="I383" s="8"/>
      <c r="J383" s="8"/>
      <c r="K383" s="13"/>
      <c r="L383" s="13"/>
      <c r="M383" s="13"/>
      <c r="N383" s="13"/>
      <c r="O383" s="13"/>
      <c r="P383" s="13"/>
      <c r="Q383" s="20"/>
      <c r="R383" s="24"/>
      <c r="Y383" s="61"/>
    </row>
    <row r="384" spans="1:29" x14ac:dyDescent="0.2">
      <c r="A384" s="8"/>
      <c r="B384" s="33"/>
      <c r="C384" s="8"/>
      <c r="D384" s="8"/>
      <c r="E384" s="8"/>
      <c r="F384" s="8"/>
      <c r="G384" s="8"/>
      <c r="H384" s="8"/>
      <c r="I384" s="8"/>
      <c r="J384" s="8"/>
    </row>
    <row r="385" spans="1:10" x14ac:dyDescent="0.2">
      <c r="A385" s="8"/>
      <c r="B385" s="33"/>
      <c r="C385" s="8"/>
      <c r="D385" s="8"/>
      <c r="E385" s="8"/>
      <c r="F385" s="8"/>
      <c r="G385" s="8"/>
      <c r="H385" s="8"/>
      <c r="I385" s="8"/>
      <c r="J385" s="8"/>
    </row>
    <row r="386" spans="1:10" x14ac:dyDescent="0.2">
      <c r="A386" s="8"/>
      <c r="B386" s="33"/>
      <c r="C386" s="8"/>
      <c r="D386" s="8"/>
      <c r="E386" s="8"/>
      <c r="F386" s="8"/>
      <c r="G386" s="8"/>
      <c r="H386" s="8"/>
      <c r="I386" s="8"/>
      <c r="J386" s="8"/>
    </row>
    <row r="387" spans="1:10" x14ac:dyDescent="0.2">
      <c r="A387" s="8"/>
      <c r="B387" s="33"/>
      <c r="C387" s="8"/>
      <c r="D387" s="8"/>
      <c r="E387" s="8"/>
      <c r="F387" s="8"/>
      <c r="G387" s="8"/>
      <c r="H387" s="8"/>
      <c r="I387" s="8"/>
      <c r="J387" s="8"/>
    </row>
    <row r="388" spans="1:10" x14ac:dyDescent="0.2">
      <c r="A388" s="8"/>
      <c r="B388" s="33"/>
      <c r="C388" s="8"/>
      <c r="D388" s="8"/>
      <c r="E388" s="8"/>
      <c r="F388" s="8"/>
      <c r="G388" s="8"/>
      <c r="H388" s="8"/>
      <c r="I388" s="8"/>
      <c r="J388" s="8"/>
    </row>
    <row r="389" spans="1:10" x14ac:dyDescent="0.2">
      <c r="A389" s="8"/>
      <c r="B389" s="33"/>
      <c r="C389" s="8"/>
      <c r="D389" s="8"/>
      <c r="E389" s="8"/>
      <c r="F389" s="8"/>
      <c r="G389" s="8"/>
      <c r="H389" s="8"/>
      <c r="I389" s="8"/>
      <c r="J389" s="8"/>
    </row>
    <row r="390" spans="1:10" x14ac:dyDescent="0.2">
      <c r="A390" s="8"/>
      <c r="B390" s="33"/>
      <c r="C390" s="8"/>
      <c r="D390" s="8"/>
      <c r="E390" s="8"/>
      <c r="F390" s="8"/>
      <c r="G390" s="8"/>
      <c r="H390" s="8"/>
      <c r="I390" s="8"/>
      <c r="J390" s="8"/>
    </row>
    <row r="391" spans="1:10" x14ac:dyDescent="0.2">
      <c r="A391" s="8"/>
      <c r="B391" s="33"/>
      <c r="C391" s="8"/>
      <c r="D391" s="8"/>
      <c r="E391" s="8"/>
      <c r="F391" s="8"/>
      <c r="G391" s="8"/>
      <c r="H391" s="8"/>
      <c r="I391" s="8"/>
      <c r="J391" s="8"/>
    </row>
    <row r="392" spans="1:10" x14ac:dyDescent="0.2">
      <c r="A392" s="8"/>
      <c r="B392" s="33"/>
      <c r="C392" s="8"/>
      <c r="D392" s="8"/>
      <c r="E392" s="8"/>
      <c r="F392" s="8"/>
      <c r="G392" s="8"/>
      <c r="H392" s="8"/>
      <c r="I392" s="8"/>
      <c r="J392" s="8"/>
    </row>
    <row r="393" spans="1:10" x14ac:dyDescent="0.2">
      <c r="A393" s="8"/>
      <c r="B393" s="33"/>
      <c r="C393" s="8"/>
      <c r="D393" s="8"/>
      <c r="E393" s="8"/>
      <c r="F393" s="8"/>
      <c r="G393" s="8"/>
      <c r="H393" s="8"/>
      <c r="I393" s="8"/>
      <c r="J393" s="8"/>
    </row>
  </sheetData>
  <mergeCells count="145">
    <mergeCell ref="A327:A328"/>
    <mergeCell ref="B327:B328"/>
    <mergeCell ref="A339:A342"/>
    <mergeCell ref="C339:C342"/>
    <mergeCell ref="D339:D342"/>
    <mergeCell ref="E339:E342"/>
    <mergeCell ref="A320:A321"/>
    <mergeCell ref="C320:C321"/>
    <mergeCell ref="P340:P342"/>
    <mergeCell ref="D320:D321"/>
    <mergeCell ref="E320:E321"/>
    <mergeCell ref="F320:F321"/>
    <mergeCell ref="G320:G321"/>
    <mergeCell ref="A355:P355"/>
    <mergeCell ref="C357:C358"/>
    <mergeCell ref="D357:D358"/>
    <mergeCell ref="E357:E358"/>
    <mergeCell ref="F357:F358"/>
    <mergeCell ref="G357:G358"/>
    <mergeCell ref="O340:O342"/>
    <mergeCell ref="A343:B343"/>
    <mergeCell ref="A344:P344"/>
    <mergeCell ref="A351:B351"/>
    <mergeCell ref="A352:B352"/>
    <mergeCell ref="A353:B353"/>
    <mergeCell ref="F339:F342"/>
    <mergeCell ref="G339:G342"/>
    <mergeCell ref="H359:H362"/>
    <mergeCell ref="I359:I362"/>
    <mergeCell ref="J359:J362"/>
    <mergeCell ref="K359:K362"/>
    <mergeCell ref="A377:P377"/>
    <mergeCell ref="A359:A362"/>
    <mergeCell ref="C359:C362"/>
    <mergeCell ref="D359:D362"/>
    <mergeCell ref="E359:E362"/>
    <mergeCell ref="F359:F362"/>
    <mergeCell ref="G359:G362"/>
    <mergeCell ref="L359:L362"/>
    <mergeCell ref="M359:M362"/>
    <mergeCell ref="N359:N362"/>
    <mergeCell ref="A308:B308"/>
    <mergeCell ref="A309:B309"/>
    <mergeCell ref="A310:P310"/>
    <mergeCell ref="A311:P311"/>
    <mergeCell ref="A249:A250"/>
    <mergeCell ref="A252:A253"/>
    <mergeCell ref="A259:A260"/>
    <mergeCell ref="A262:A263"/>
    <mergeCell ref="A276:A283"/>
    <mergeCell ref="A255:A258"/>
    <mergeCell ref="C255:C258"/>
    <mergeCell ref="A284:A296"/>
    <mergeCell ref="A298:A300"/>
    <mergeCell ref="A179:A184"/>
    <mergeCell ref="A224:A225"/>
    <mergeCell ref="A231:A232"/>
    <mergeCell ref="A234:A235"/>
    <mergeCell ref="A236:A237"/>
    <mergeCell ref="A240:A245"/>
    <mergeCell ref="A246:A247"/>
    <mergeCell ref="A209:A210"/>
    <mergeCell ref="A211:A212"/>
    <mergeCell ref="A214:A215"/>
    <mergeCell ref="A217:A218"/>
    <mergeCell ref="A219:A220"/>
    <mergeCell ref="A222:A223"/>
    <mergeCell ref="A196:A197"/>
    <mergeCell ref="A198:A199"/>
    <mergeCell ref="A200:A202"/>
    <mergeCell ref="A203:A204"/>
    <mergeCell ref="A205:A206"/>
    <mergeCell ref="A207:A208"/>
    <mergeCell ref="A186:A187"/>
    <mergeCell ref="A188:A189"/>
    <mergeCell ref="A190:A191"/>
    <mergeCell ref="A192:A193"/>
    <mergeCell ref="A194:A195"/>
    <mergeCell ref="A146:A148"/>
    <mergeCell ref="A172:B172"/>
    <mergeCell ref="A173:P173"/>
    <mergeCell ref="A174:A175"/>
    <mergeCell ref="A176:A177"/>
    <mergeCell ref="A102:A103"/>
    <mergeCell ref="A104:A106"/>
    <mergeCell ref="A108:A110"/>
    <mergeCell ref="A112:A114"/>
    <mergeCell ref="A116:A117"/>
    <mergeCell ref="A118:A121"/>
    <mergeCell ref="A122:A124"/>
    <mergeCell ref="A125:A126"/>
    <mergeCell ref="A128:A129"/>
    <mergeCell ref="A131:A132"/>
    <mergeCell ref="A133:A134"/>
    <mergeCell ref="A74:A76"/>
    <mergeCell ref="A77:A80"/>
    <mergeCell ref="A81:A84"/>
    <mergeCell ref="A85:A88"/>
    <mergeCell ref="A92:A95"/>
    <mergeCell ref="A61:A63"/>
    <mergeCell ref="A48:A49"/>
    <mergeCell ref="C48:C49"/>
    <mergeCell ref="A139:A142"/>
    <mergeCell ref="A64:A66"/>
    <mergeCell ref="B64:B66"/>
    <mergeCell ref="A100:A101"/>
    <mergeCell ref="A96:A98"/>
    <mergeCell ref="A89:A90"/>
    <mergeCell ref="J14:J16"/>
    <mergeCell ref="A18:P18"/>
    <mergeCell ref="A26:A27"/>
    <mergeCell ref="A30:A31"/>
    <mergeCell ref="M14:M16"/>
    <mergeCell ref="N14:N16"/>
    <mergeCell ref="O14:O16"/>
    <mergeCell ref="P14:P16"/>
    <mergeCell ref="E14:E16"/>
    <mergeCell ref="F14:F16"/>
    <mergeCell ref="G14:G16"/>
    <mergeCell ref="H14:H16"/>
    <mergeCell ref="I14:I16"/>
    <mergeCell ref="A39:A41"/>
    <mergeCell ref="A43:A45"/>
    <mergeCell ref="B43:B44"/>
    <mergeCell ref="K14:K16"/>
    <mergeCell ref="D48:D49"/>
    <mergeCell ref="E48:E49"/>
    <mergeCell ref="F48:F49"/>
    <mergeCell ref="G48:G49"/>
    <mergeCell ref="D3:E3"/>
    <mergeCell ref="A7:P7"/>
    <mergeCell ref="A8:P8"/>
    <mergeCell ref="A9:P9"/>
    <mergeCell ref="A12:A16"/>
    <mergeCell ref="B12:B16"/>
    <mergeCell ref="C12:C16"/>
    <mergeCell ref="D12:E13"/>
    <mergeCell ref="F12:K12"/>
    <mergeCell ref="L12:N13"/>
    <mergeCell ref="O12:P13"/>
    <mergeCell ref="F13:G13"/>
    <mergeCell ref="H13:I13"/>
    <mergeCell ref="J13:K13"/>
    <mergeCell ref="D14:D16"/>
    <mergeCell ref="L14:L16"/>
  </mergeCells>
  <printOptions horizontalCentered="1"/>
  <pageMargins left="0.23622047244094491" right="0.23622047244094491" top="0.47244094488188981" bottom="0.70866141732283472" header="0.11811023622047245" footer="0"/>
  <pageSetup paperSize="9" scale="40" fitToHeight="16" orientation="landscape" r:id="rId1"/>
  <headerFooter differentFirst="1">
    <oddHeader>&amp;C&amp;P</oddHeader>
  </headerFooter>
  <rowBreaks count="1" manualBreakCount="1">
    <brk id="31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ІІІ квартал 2024</vt:lpstr>
      <vt:lpstr>'ІІІ квартал 2024'!Заголовки_для_друку</vt:lpstr>
      <vt:lpstr>'ІІІ квартал 2024'!Область_друку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2800-KlymchukM</dc:creator>
  <cp:lastModifiedBy>Сидоренко Тамара Володимирівна</cp:lastModifiedBy>
  <cp:lastPrinted>2024-11-01T10:19:06Z</cp:lastPrinted>
  <dcterms:created xsi:type="dcterms:W3CDTF">2024-02-20T14:43:45Z</dcterms:created>
  <dcterms:modified xsi:type="dcterms:W3CDTF">2024-11-05T09:20:10Z</dcterms:modified>
</cp:coreProperties>
</file>